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150" windowWidth="10815" windowHeight="985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state="hidden" r:id="rId6"/>
    <sheet name="P7CASH FLOW-Nepriama metóda" sheetId="7" r:id="rId7"/>
    <sheet name="P8Súvaha podľa IAS" sheetId="8" state="hidden" r:id="rId8"/>
    <sheet name="P9Výkaz ZaS podľa IAS" sheetId="9" state="hidden" r:id="rId9"/>
    <sheet name="P10Výkaz zmien vo VI podľa IAS" sheetId="10" state="hidden" r:id="rId10"/>
    <sheet name="P11Výkaz PT podľa IAS" sheetId="11" state="hidden" r:id="rId11"/>
    <sheet name="P14KonsolSúvaha podľa IAS" sheetId="12" state="hidden" r:id="rId12"/>
    <sheet name="P15Konsol výkaz ZaS podľa IAS" sheetId="13" state="hidden" r:id="rId13"/>
    <sheet name="P16Výkaz zmien vo VI podľa IAS" sheetId="14" state="hidden" r:id="rId14"/>
    <sheet name="P17Výkaz PT podľa IAS" sheetId="15" state="hidden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<sst xmlns="http://schemas.openxmlformats.org/spreadsheetml/2006/main" count="1224" uniqueCount="873">
  <si>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</si>
  <si>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</si>
  <si>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</si>
  <si>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</si>
  <si>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</si>
  <si>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</si>
  <si>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</si>
  <si>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</si>
  <si>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</si>
  <si>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</si>
  <si>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</si>
  <si>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</si>
  <si>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</si>
  <si>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</si>
  <si>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</si>
  <si>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</si>
  <si>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</si>
  <si>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</si>
  <si>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</si>
  <si>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</si>
  <si>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</si>
  <si>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</si>
  <si>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</si>
  <si>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</si>
  <si>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</si>
  <si>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</si>
  <si>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</si>
  <si>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</si>
  <si>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</si>
  <si>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</si>
  <si>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</si>
  <si>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</si>
  <si>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</si>
  <si>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</si>
  <si>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</si>
  <si>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</si>
  <si>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</si>
  <si>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</si>
  <si>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</si>
  <si>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</si>
  <si>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</si>
  <si>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</si>
  <si>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</si>
  <si>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</si>
  <si>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</si>
  <si>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</si>
  <si>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</si>
  <si>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</si>
  <si>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</si>
  <si>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</si>
  <si>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</si>
  <si>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</si>
  <si>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</si>
  <si>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</si>
  <si>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</si>
  <si>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</si>
  <si>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</si>
  <si>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</si>
  <si>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</si>
  <si>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</si>
  <si>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</si>
  <si>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</si>
  <si>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</si>
  <si>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</si>
  <si>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</si>
  <si>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</si>
  <si>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</si>
  <si>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</si>
  <si>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</si>
  <si>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</si>
  <si>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</si>
  <si>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</si>
  <si>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</si>
  <si>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</si>
  <si>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</si>
  <si>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</si>
  <si>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</si>
  <si>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</si>
  <si>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</si>
  <si>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</si>
  <si>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</si>
  <si>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</si>
  <si>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</si>
  <si>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</si>
  <si>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</si>
  <si>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</si>
  <si>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</si>
  <si>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</si>
  <si>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</si>
  <si>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</si>
  <si>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</si>
  <si>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</si>
  <si>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</si>
  <si>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</si>
  <si>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</si>
  <si>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</si>
  <si>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</si>
  <si>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</si>
  <si>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</si>
  <si>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</si>
  <si>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</si>
  <si>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</si>
  <si>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</si>
  <si>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</si>
  <si>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</si>
  <si>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</si>
  <si>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</si>
  <si>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</si>
  <si>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</si>
  <si>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</si>
  <si>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</si>
  <si>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</si>
  <si>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</si>
  <si>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</si>
  <si>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</si>
  <si>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</si>
  <si>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</si>
  <si>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</si>
  <si>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</si>
  <si>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</si>
  <si>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</si>
  <si>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</si>
  <si>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</si>
  <si>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</si>
  <si>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</si>
  <si>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</si>
  <si>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</si>
  <si>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</si>
  <si>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</si>
  <si>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</si>
  <si>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</si>
  <si>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</si>
  <si>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</si>
  <si>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</si>
  <si>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</si>
  <si>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</si>
  <si>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</si>
  <si>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</si>
  <si>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</si>
  <si>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</si>
  <si>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</si>
  <si>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</si>
  <si>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</si>
  <si>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</si>
  <si>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</si>
  <si>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</si>
  <si>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</si>
  <si>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</si>
  <si>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</si>
  <si>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</si>
  <si>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</si>
  <si>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</si>
  <si>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</si>
  <si>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</si>
  <si>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</si>
  <si>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</si>
  <si>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</si>
  <si>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</si>
  <si>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</si>
  <si>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</si>
  <si>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</si>
  <si>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</si>
  <si>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</si>
  <si>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</si>
  <si>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</si>
  <si>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</si>
  <si>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</si>
  <si>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</si>
  <si>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</si>
  <si>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</si>
  <si>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</si>
  <si>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</si>
  <si>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</si>
  <si>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</si>
  <si>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</si>
  <si>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</si>
  <si>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</si>
  <si>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</si>
  <si>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</si>
  <si>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</si>
  <si>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</si>
  <si>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</si>
  <si>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</si>
  <si>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</si>
  <si>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</si>
  <si>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</si>
  <si>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</si>
  <si>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</si>
  <si>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</si>
  <si>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</si>
  <si>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</si>
  <si>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</si>
  <si>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</si>
  <si>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</si>
  <si>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</si>
  <si>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</si>
  <si>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</si>
  <si>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</si>
  <si>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</si>
  <si>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</si>
  <si>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</si>
  <si>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</si>
  <si>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</si>
  <si>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</si>
  <si>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</si>
  <si>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</si>
  <si>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</si>
  <si>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</si>
  <si>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</si>
  <si>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</si>
  <si>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</si>
  <si>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</si>
  <si>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</si>
  <si>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</si>
  <si>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</si>
  <si>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</si>
  <si>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</si>
  <si>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</si>
  <si>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</si>
  <si>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</si>
  <si>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</si>
  <si>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</si>
  <si>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</si>
  <si>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</si>
  <si>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</si>
  <si>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</si>
  <si>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</si>
  <si>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</si>
  <si>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</si>
  <si>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</si>
  <si>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</si>
  <si>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</si>
  <si>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</si>
  <si>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</si>
  <si>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</si>
  <si>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</si>
  <si>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</si>
  <si>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</si>
  <si>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</si>
  <si>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</si>
  <si>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</si>
  <si>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</si>
  <si>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</si>
  <si>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</si>
  <si>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</si>
  <si>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</si>
  <si>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</si>
  <si>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</si>
  <si>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</si>
  <si>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</si>
  <si>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</si>
  <si>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</si>
  <si>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</si>
  <si>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</si>
  <si>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</si>
  <si>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</si>
  <si>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</si>
  <si>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</si>
  <si>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</si>
  <si>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</si>
  <si>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</si>
  <si>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</si>
  <si>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</si>
  <si>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</si>
  <si>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</si>
  <si>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</si>
  <si>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</si>
  <si>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</si>
  <si>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</si>
  <si>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</si>
  <si>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</si>
  <si>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</si>
  <si>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</si>
  <si>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</si>
  <si>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</si>
  <si>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</si>
  <si>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</si>
  <si>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</si>
  <si>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</si>
  <si>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</si>
  <si>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</si>
  <si>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</si>
  <si>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</si>
  <si>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</si>
  <si>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</si>
  <si>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</si>
  <si>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</si>
  <si>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</si>
  <si>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</si>
  <si>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</si>
  <si>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</si>
  <si>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</si>
  <si>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</si>
  <si>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</si>
  <si>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</si>
  <si>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</si>
  <si>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</si>
  <si>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</si>
  <si>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</si>
  <si>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</si>
  <si>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</si>
  <si>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</si>
  <si>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</si>
  <si>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</si>
  <si>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</si>
  <si>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</si>
  <si>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</si>
  <si>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</si>
  <si>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</si>
  <si>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</si>
  <si>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</si>
  <si>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</si>
  <si>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</si>
  <si>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</si>
  <si>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</si>
  <si>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</si>
  <si>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</si>
  <si>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</si>
  <si>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</si>
  <si>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</si>
  <si>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</si>
  <si>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</si>
  <si>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</si>
  <si>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</si>
  <si>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</si>
  <si>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</si>
  <si>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</si>
  <si>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</si>
  <si>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</si>
  <si>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</si>
  <si>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</si>
  <si>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</si>
  <si>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</si>
  <si>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</si>
  <si>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</si>
  <si>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</si>
  <si>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</si>
  <si>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</si>
  <si>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</si>
  <si>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</si>
  <si>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</si>
  <si>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</si>
  <si>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</si>
  <si>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</si>
  <si>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</si>
  <si>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</si>
  <si>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</si>
  <si>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</si>
  <si>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</si>
  <si>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</si>
  <si>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</si>
  <si>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</si>
  <si>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</si>
  <si>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</si>
  <si>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</si>
  <si>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</si>
  <si>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</si>
  <si>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</si>
  <si>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</si>
  <si>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</si>
  <si>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</si>
  <si>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</si>
  <si>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</si>
  <si>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</si>
  <si>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</si>
  <si>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</si>
  <si>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</si>
  <si>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</si>
  <si>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</si>
  <si>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</si>
  <si>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</si>
  <si>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</si>
  <si>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</si>
  <si>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</si>
  <si>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</si>
  <si>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</si>
  <si>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</si>
  <si>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</si>
  <si>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</si>
  <si>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</si>
  <si>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</si>
  <si>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</si>
  <si>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</si>
  <si>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</si>
  <si>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</si>
  <si>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</si>
  <si>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</si>
  <si>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</si>
  <si>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</si>
  <si>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</si>
  <si>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</si>
  <si>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</si>
  <si>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</si>
  <si>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</si>
  <si>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</si>
  <si>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</si>
  <si>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</si>
  <si>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</si>
  <si>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</si>
  <si>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</si>
  <si>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</si>
  <si>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</si>
  <si>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</si>
  <si>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</si>
  <si>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</si>
  <si>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</si>
  <si>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</si>
  <si>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</si>
  <si>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</si>
  <si>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</si>
  <si>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</si>
  <si>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</si>
  <si>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</si>
  <si>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</si>
  <si>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</si>
  <si>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</si>
  <si>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</si>
  <si>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</si>
  <si>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</si>
  <si>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</si>
  <si>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</si>
  <si>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</si>
  <si>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</si>
  <si>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</si>
  <si>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</si>
  <si>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</si>
  <si>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</si>
  <si>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</si>
  <si>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</si>
  <si>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</si>
  <si>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</si>
  <si>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</si>
  <si>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</si>
  <si>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</si>
  <si>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</si>
  <si>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</si>
  <si>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</si>
  <si>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</si>
  <si>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</si>
  <si>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</si>
  <si>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</si>
  <si>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</si>
  <si>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</si>
  <si>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</si>
  <si>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</si>
  <si>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</si>
  <si>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</si>
  <si>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</si>
  <si>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</si>
  <si>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</si>
  <si>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</si>
  <si>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</si>
  <si>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</si>
  <si>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</si>
  <si>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</si>
  <si>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</si>
  <si>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</si>
  <si>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</si>
  <si>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</si>
  <si>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</si>
  <si>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</si>
  <si>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</si>
  <si>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</si>
  <si>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</si>
  <si>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</si>
  <si>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</si>
  <si>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</si>
  <si>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</si>
  <si>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</si>
  <si>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</si>
  <si>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</si>
  <si>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</si>
  <si>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</si>
  <si>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</si>
  <si>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</si>
  <si>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</si>
  <si>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</si>
  <si>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</si>
  <si>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</si>
  <si>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</si>
  <si>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</si>
  <si>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</si>
  <si>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</si>
  <si>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</si>
  <si>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</si>
  <si>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</si>
  <si>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</si>
  <si>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</si>
  <si>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</si>
  <si>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</si>
  <si>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</si>
  <si>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</si>
  <si>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</si>
  <si>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</si>
  <si>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</si>
  <si>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</si>
  <si>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</si>
  <si>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</si>
  <si>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</si>
  <si>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</si>
  <si>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</si>
  <si>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</si>
  <si>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</si>
  <si>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</si>
  <si>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</si>
  <si>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</si>
  <si>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</si>
  <si>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</si>
  <si>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</si>
  <si>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</si>
  <si>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</si>
  <si>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</si>
  <si>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</si>
  <si>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</si>
  <si>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</si>
  <si>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</si>
  <si>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</si>
  <si>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</si>
  <si>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</si>
  <si>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</si>
  <si>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</si>
  <si>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</si>
  <si>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</si>
  <si>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</si>
  <si>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</si>
  <si>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</si>
  <si>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</si>
  <si>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</si>
  <si>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</si>
  <si>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</si>
  <si>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</si>
  <si>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</si>
  <si>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</si>
  <si>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</si>
  <si>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</si>
  <si>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</si>
  <si>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</si>
  <si>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</si>
  <si>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</si>
  <si>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</si>
  <si>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</si>
  <si>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</si>
  <si>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</si>
  <si>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</si>
  <si>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</si>
  <si>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</si>
  <si>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</si>
  <si>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</si>
  <si>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</si>
  <si>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</si>
  <si>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</si>
  <si>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</si>
  <si>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</si>
  <si>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</si>
  <si>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</si>
  <si>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</si>
  <si>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</si>
  <si>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</si>
  <si>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</si>
  <si>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</si>
  <si>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</si>
  <si>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</si>
  <si>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</si>
  <si>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</si>
  <si>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</si>
  <si>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</si>
  <si>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</si>
  <si>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</si>
  <si>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</si>
  <si>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</si>
  <si>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</si>
  <si>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</si>
  <si>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</si>
  <si>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</si>
  <si>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</si>
  <si>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</si>
  <si>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</si>
  <si>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</si>
  <si>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</si>
  <si>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</si>
  <si>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</si>
  <si>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</si>
  <si>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</si>
  <si>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</si>
  <si>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</si>
  <si>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</si>
  <si>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</si>
  <si>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</si>
  <si>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</si>
  <si>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</si>
  <si>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</si>
  <si>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</si>
  <si>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</si>
  <si>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</si>
  <si>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</si>
  <si>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</si>
  <si>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</si>
  <si>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</si>
  <si>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</si>
  <si>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</si>
  <si>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</si>
  <si>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</si>
  <si>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</si>
  <si>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</si>
  <si>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</si>
  <si>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</si>
  <si>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</si>
  <si>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</si>
  <si>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</si>
  <si>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</si>
  <si>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</si>
  <si>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</si>
  <si>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</si>
  <si>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</si>
  <si>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</si>
  <si>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</si>
  <si>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</si>
  <si>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</si>
  <si>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</si>
  <si>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</si>
  <si>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</si>
  <si>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</si>
  <si>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</si>
  <si>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</si>
  <si>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</si>
  <si>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</si>
  <si>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</si>
  <si>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</si>
  <si>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</si>
  <si>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</si>
  <si>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</si>
  <si>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</si>
  <si>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</si>
  <si>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</si>
  <si>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</si>
  <si>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</si>
  <si>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</si>
  <si>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</si>
  <si>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</si>
  <si>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</si>
  <si>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</si>
  <si>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</si>
  <si>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</si>
  <si>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</si>
  <si>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</si>
  <si>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</si>
  <si>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</si>
  <si>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</si>
  <si>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</si>
  <si>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</si>
  <si>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</si>
  <si>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</si>
  <si>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</si>
  <si>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</si>
  <si>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</si>
  <si>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</si>
  <si>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</si>
  <si>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</si>
  <si>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</si>
  <si>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</si>
  <si>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</si>
  <si>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</si>
  <si>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</si>
  <si>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</si>
  <si>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</si>
  <si>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</si>
  <si>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</si>
  <si>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</si>
  <si>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</si>
  <si>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</si>
  <si>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</si>
  <si>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</si>
  <si>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</si>
  <si>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</si>
  <si>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</si>
  <si>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</si>
  <si>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</si>
  <si>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</si>
  <si>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</si>
  <si>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</si>
  <si>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</si>
  <si>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</si>
  <si>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</si>
  <si>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</si>
  <si>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</si>
  <si>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</si>
  <si>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</si>
  <si>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</si>
  <si>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</si>
  <si>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</si>
  <si>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</si>
  <si>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</si>
  <si>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</si>
  <si>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</si>
  <si>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</si>
  <si>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</si>
  <si>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</si>
  <si>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</si>
  <si>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</si>
  <si>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</si>
  <si>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</si>
  <si>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</si>
  <si>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</si>
  <si>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</si>
  <si>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</si>
  <si>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</si>
  <si>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</si>
  <si>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</si>
  <si>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</si>
  <si>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</si>
  <si>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</si>
  <si>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</si>
  <si>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</si>
  <si>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</si>
  <si>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</si>
  <si>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</si>
  <si>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</si>
  <si>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</si>
  <si>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</si>
  <si>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</si>
  <si>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</si>
  <si>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</si>
  <si>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</si>
  <si>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</si>
  <si>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</si>
  <si>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</si>
  <si>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</si>
  <si>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</si>
  <si>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</si>
  <si>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</si>
  <si>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</si>
  <si>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</si>
  <si>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</si>
  <si>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</si>
  <si>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</si>
  <si>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</si>
  <si>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</si>
  <si>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</si>
  <si>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</si>
  <si>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</si>
  <si>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</si>
  <si>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</si>
  <si>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</si>
  <si>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</si>
  <si>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</si>
  <si>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</si>
  <si>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</si>
  <si>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</si>
  <si>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</si>
  <si>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</si>
  <si>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</si>
  <si>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</si>
  <si>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</si>
  <si>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</si>
  <si>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</si>
  <si>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</si>
  <si>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</si>
  <si>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</si>
  <si>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</si>
  <si>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</si>
  <si>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</si>
  <si>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</si>
  <si>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</si>
  <si>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</si>
  <si>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</si>
  <si>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</si>
  <si>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</si>
  <si>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</si>
  <si>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</si>
  <si>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</si>
  <si>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</si>
  <si>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</si>
  <si>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</si>
  <si>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</si>
  <si>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</si>
  <si>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</si>
  <si>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</si>
  <si>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</si>
  <si>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</si>
  <si>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</si>
  <si>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</si>
  <si>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</si>
  <si>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</si>
  <si>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</si>
  <si>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</si>
  <si>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</si>
  <si>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</si>
  <si>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</si>
  <si>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</si>
  <si>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</si>
  <si>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</si>
  <si>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</si>
  <si>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</si>
  <si>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</si>
  <si>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</si>
  <si>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</si>
  <si>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</si>
  <si>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</si>
  <si>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</si>
  <si>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</si>
  <si>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</si>
  <si>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</si>
  <si>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</si>
  <si>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</si>
  <si>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</si>
  <si>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</si>
  <si>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</si>
  <si>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</si>
  <si>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</si>
  <si>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</si>
  <si>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</si>
  <si>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</si>
  <si>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</si>
  <si>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</si>
  <si>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</si>
  <si>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</si>
  <si>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</si>
  <si>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</si>
  <si>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</si>
  <si>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</si>
  <si>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</si>
  <si>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</si>
  <si>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</si>
  <si>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</si>
  <si>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</si>
  <si>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</si>
  <si>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</si>
  <si>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</si>
  <si>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</si>
  <si>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</si>
  <si>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</si>
  <si>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</si>
  <si>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31711464</t>
  </si>
  <si>
    <t>akciová spoločnosť</t>
  </si>
  <si>
    <t>MINERÁLNE VODY a.s.</t>
  </si>
  <si>
    <t>Slovenská 9</t>
  </si>
  <si>
    <t xml:space="preserve">081 86 </t>
  </si>
  <si>
    <t>Prešov</t>
  </si>
  <si>
    <t>Ing. Gabriela Kuchárová</t>
  </si>
  <si>
    <t>7465437</t>
  </si>
  <si>
    <t>mineralnevody@minvody.sk</t>
  </si>
  <si>
    <t>7732610</t>
  </si>
  <si>
    <t>www.minvody.sk</t>
  </si>
  <si>
    <t>01.08.1955</t>
  </si>
  <si>
    <t>Fond národného majetku</t>
  </si>
  <si>
    <t>www.minvody.sk časť Finančné správy</t>
  </si>
  <si>
    <t>SAS</t>
  </si>
  <si>
    <t xml:space="preserve">Vyhlasujeme, že polročná správa emtienta MINERÁLNE VODY a. s. nebola overená audítorom.                                                                                                    Ing. Alžbeta Janusová , predseda predstavenstva                                                       Vladimír Hatok, člen predstavenstva                                                                                                                                       </t>
  </si>
  <si>
    <t>Ing. Marta Nachtmannová</t>
  </si>
  <si>
    <t>nie</t>
  </si>
  <si>
    <t>Božena Šimoňaková</t>
  </si>
  <si>
    <t>Ing. Alžbeta Janusová                                                             Vladimír Hatok</t>
  </si>
  <si>
    <t>01.01.2014 do 30.06.2014</t>
  </si>
  <si>
    <t>Neboli zmeny.</t>
  </si>
  <si>
    <t>Spoločnosť nemá spriaznené osoby.</t>
  </si>
  <si>
    <t>Neaktuálne.</t>
  </si>
  <si>
    <t xml:space="preserve">Ing. Alžbeta Janusová, predsedníčka predstavenstva a Vladimír Hatok, člne predstavenstva ako zodpovedné osoby vyhlasujú v zmysle Zákona o burze cenných papierov, že podľa ich najlepších znalostí poskytuje Polročná správa za prvý polrok 2014 - vypracovaná v súlade s osobitnými predpismi pravdivý a verný obraz aktív, pasív, finančnej situácie a hospodárskeho výsledku emitenta. Ďalej vyhlasujú, že priebežná správa obsahuje verný prehľad informácií podľa odseku 9 § 35 Zákona o burze.                                                                                                                                                                                                                                                                                  Ing.Alžbeta Janusová, predseda predstavenstva                                  Vladimír Hatok, člen predstavenstva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</si>
  <si>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neaktuálne</t>
  </si>
  <si>
    <t xml:space="preserve"> </t>
  </si>
  <si>
    <t>Stáčanie a predaj prírodných a ochutených minerálnych vôd, pitnej vody a nealko nápojov do fliaš, obchodná činnosť - minerálne vody, cestná nákladná doprava, výroba potravinárskych koncentrátov, ovocných sirupov, výroba obalov z plastov a ich predaj, sprostredkovanie dopravy, obchodu a služieb, podnikateľské poradenstvo, reklamná činnosť, maloobchodná a veľkoobchodná činosť v odbore potraviny, tabakové výrobky, nákup a predaj pohonných hmôt, prieskum trhu, upratovacie a čistiace práce, finančný a operatívny leasing, kúpa tovaru na účely jeho predaja konečnému spotrebiteľovi /MO a /VO/, skladovanie a, prenájom hnuteľných vecí, prenájom nehnuteľnosti spojený s poskytovaním iných než zákl. služieb, správa registrat. záznamov bez trvalej dokumentárnej hodnoty</t>
  </si>
  <si>
    <t>podľa zákona</t>
  </si>
  <si>
    <t>Hospodárske noviny a internetová stránka spol.</t>
  </si>
  <si>
    <t>01.01.2015 do 30.06.2015</t>
  </si>
  <si>
    <t>01.01.2014 do 31.12.2014</t>
  </si>
  <si>
    <t>01.01.2015-30.06.2015</t>
  </si>
  <si>
    <t>01.01.2014-31.12.2014</t>
  </si>
  <si>
    <t>01.01.2015 -30.06.2015</t>
  </si>
  <si>
    <t>01.01.2014 -31.12.2014</t>
  </si>
  <si>
    <t>prvý polrok 2015</t>
  </si>
  <si>
    <t>01.01.2015</t>
  </si>
  <si>
    <t>30.06.2015</t>
  </si>
  <si>
    <t>4 344 252,-</t>
  </si>
  <si>
    <t xml:space="preserve">Za prvý polrok 2015 boli zaznamenanané lepšie výsledky ako za rovnaké obdobie roku 2014 z dôvodu predaja vlastných značiek na úkor privátných. Vyššie tržby a nižšie náklady najmä v skupine nákladov - spotreba materiálu mali vplyv na dosiahnutie dobrého hospodárskeho výsledku. Očakávajú sa vyššie tržby za júl a august z dôvodu nadpriemerných teplotných pomerov v SR. Cash flow najma od obchodných reťazcov je predpokladom pre splácanie úveru a plnenia záväzkov voči dodávateľom jednicových materiálov a investičným dodávateľom. Spoločnosť eliminuje riziká nasledovne: rozširuje odbytové cesty, hľadá nových najmä tuzemských odberateľov, uzatvára dlhodobé kúpne zmluvy, rozširuje sortiment o nové príchute a formáty, hľadá nových dodávateľov vstupných surovín, má viac dodávateľov na jednu surovinu, výber dodávateľov s nižšími cenami, zlepšuje logistické cesty a v mesiaci august 2015 nábeh novej technológie v závode Baldovce. Pohľadávkam z obchodného styku venuje maximálnu pozornosť - pohľadávky po lehote splátnosti minimálne.                                                                                                                                                                                             1/  V rámci operačného programu: KONKURENCIESCHOPNOSŤ A HOSPODÁRSKY RAST, Prioritná os 1 - Inovácia a rast konkurencieschopnosti, Opatrenie 1.1 - Inovácie a technologické transféry, Podopatrenie 1.1.1 - Podpora zavádzania inovácií a technologických transférov. Kód výzvy KaHR-111SP-1201 spoločnosť v termíne od 10.12.2014 až do 31.7.2015 realizuje v závode Baldovce projekt pod názvom: Zvýšenie konkurencieschopnosti značky Baldovská implementáciou inovačných technológií. Hodnota realizovaného projektu na základe výsledkov VO v celkovej výške 4 703 682,- €, požadovaná výška nenávratného finančného príspevku je vo výške 2 351 841,- €. Tatra banka   a. s. poskytla dva úvery na spolufinancovanie Projektu v zmysle Zmluvy o poskytnutí NFP nasledovne: Krátkodobý úver na sumu 2 349 225,- €, výška NFP, Dlhodobý úver na sumu 2 119 290,- €. Spolu: 4 468 515,- €. Očakávané čerpanie k 31.7.2015, a aj konečná výška čerpaných úverov bude 3 228 187,40 €. Ostalo nevyčerpaných 1 240 327,60 €. 2/  V termíne od 15.12.2014 do 31.7.2015 sa realizuje výstavba Skladovacej haly Salvator Lipovce v hodnote 1 875 255,60 €. Na financovanie a refinancovanie obstarania dlhodobého hmotného majetku spoločnosť použila cudzie zdroje vo výške 1 068 647,32 € na základe poskytnutého dlhodobého úveru UniCreditBank Czech Republic and Slovakia, a. s.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</si>
</sst>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11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17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horizontal="right" vertical="center" wrapText="1"/>
      <protection locked="0"/>
    </xf>
    <xf numFmtId="172" fontId="7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36" borderId="10" xfId="0" applyNumberFormat="1" applyFont="1" applyFill="1" applyBorder="1" applyAlignment="1" applyProtection="1">
      <alignment horizontal="right" vertical="center"/>
      <protection locked="0"/>
    </xf>
    <xf numFmtId="172" fontId="7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72" fontId="13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13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33" borderId="10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49" fontId="10" fillId="33" borderId="22" xfId="0" applyNumberFormat="1" applyFont="1" applyFill="1" applyBorder="1" applyAlignment="1" applyProtection="1">
      <alignment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2" fontId="0" fillId="0" borderId="44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0" fontId="0" fillId="33" borderId="36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0" fillId="37" borderId="16" xfId="0" applyNumberFormat="1" applyFont="1" applyFill="1" applyBorder="1" applyAlignment="1" applyProtection="1">
      <alignment vertical="top" wrapText="1"/>
      <protection/>
    </xf>
    <xf numFmtId="49" fontId="10" fillId="37" borderId="49" xfId="0" applyNumberFormat="1" applyFont="1" applyFill="1" applyBorder="1" applyAlignment="1" applyProtection="1">
      <alignment vertical="top" wrapText="1"/>
      <protection/>
    </xf>
    <xf numFmtId="0" fontId="0" fillId="37" borderId="47" xfId="0" applyFill="1" applyBorder="1" applyAlignment="1">
      <alignment vertical="top" wrapText="1"/>
    </xf>
    <xf numFmtId="0" fontId="0" fillId="37" borderId="50" xfId="0" applyFill="1" applyBorder="1" applyAlignment="1">
      <alignment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4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49" fontId="10" fillId="33" borderId="47" xfId="0" applyNumberFormat="1" applyFont="1" applyFill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49" fontId="10" fillId="0" borderId="44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10" fillId="37" borderId="20" xfId="0" applyNumberFormat="1" applyFont="1" applyFill="1" applyBorder="1" applyAlignment="1" applyProtection="1">
      <alignment vertical="center"/>
      <protection/>
    </xf>
    <xf numFmtId="49" fontId="10" fillId="37" borderId="10" xfId="0" applyNumberFormat="1" applyFont="1" applyFill="1" applyBorder="1" applyAlignment="1" applyProtection="1">
      <alignment vertical="center"/>
      <protection/>
    </xf>
    <xf numFmtId="49" fontId="10" fillId="0" borderId="54" xfId="0" applyNumberFormat="1" applyFont="1" applyBorder="1" applyAlignment="1" applyProtection="1">
      <alignment vertical="top" wrapText="1"/>
      <protection/>
    </xf>
    <xf numFmtId="49" fontId="10" fillId="0" borderId="55" xfId="0" applyNumberFormat="1" applyFont="1" applyBorder="1" applyAlignment="1" applyProtection="1">
      <alignment vertical="top" wrapText="1"/>
      <protection/>
    </xf>
    <xf numFmtId="0" fontId="31" fillId="0" borderId="46" xfId="0" applyFont="1" applyBorder="1" applyAlignment="1" applyProtection="1">
      <alignment horizontal="left" vertical="top" wrapText="1"/>
      <protection locked="0"/>
    </xf>
    <xf numFmtId="0" fontId="31" fillId="0" borderId="47" xfId="0" applyFont="1" applyBorder="1" applyAlignment="1" applyProtection="1">
      <alignment horizontal="left" vertical="top" wrapText="1"/>
      <protection locked="0"/>
    </xf>
    <xf numFmtId="0" fontId="31" fillId="0" borderId="50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1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1" xfId="0" applyNumberFormat="1" applyFont="1" applyBorder="1" applyAlignment="1" applyProtection="1">
      <alignment vertical="top" wrapText="1"/>
      <protection/>
    </xf>
    <xf numFmtId="0" fontId="19" fillId="33" borderId="36" xfId="0" applyNumberFormat="1" applyFont="1" applyFill="1" applyBorder="1" applyAlignment="1" applyProtection="1">
      <alignment vertical="top" wrapText="1"/>
      <protection locked="0"/>
    </xf>
    <xf numFmtId="0" fontId="19" fillId="33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1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Alignment="1" applyProtection="1">
      <alignment vertical="top" wrapText="1"/>
      <protection/>
    </xf>
    <xf numFmtId="49" fontId="10" fillId="0" borderId="56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1" xfId="0" applyNumberFormat="1" applyFont="1" applyBorder="1" applyAlignment="1" applyProtection="1">
      <alignment vertical="top" wrapText="1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10" fillId="33" borderId="31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57" xfId="0" applyFill="1" applyBorder="1" applyAlignment="1" applyProtection="1">
      <alignment wrapText="1"/>
      <protection locked="0"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10" fillId="0" borderId="58" xfId="0" applyNumberFormat="1" applyFont="1" applyBorder="1" applyAlignment="1" applyProtection="1">
      <alignment vertical="center"/>
      <protection/>
    </xf>
    <xf numFmtId="49" fontId="10" fillId="37" borderId="60" xfId="0" applyNumberFormat="1" applyFont="1" applyFill="1" applyBorder="1" applyAlignment="1" applyProtection="1">
      <alignment vertical="top" wrapText="1"/>
      <protection/>
    </xf>
    <xf numFmtId="49" fontId="10" fillId="37" borderId="54" xfId="0" applyNumberFormat="1" applyFont="1" applyFill="1" applyBorder="1" applyAlignment="1" applyProtection="1">
      <alignment vertical="top" wrapText="1"/>
      <protection/>
    </xf>
    <xf numFmtId="49" fontId="10" fillId="37" borderId="55" xfId="0" applyNumberFormat="1" applyFont="1" applyFill="1" applyBorder="1" applyAlignment="1" applyProtection="1">
      <alignment vertical="top" wrapText="1"/>
      <protection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50" xfId="0" applyBorder="1" applyAlignment="1">
      <alignment horizontal="justify" vertical="top" wrapText="1"/>
    </xf>
    <xf numFmtId="49" fontId="10" fillId="0" borderId="55" xfId="0" applyNumberFormat="1" applyFont="1" applyBorder="1" applyAlignment="1" applyProtection="1">
      <alignment vertical="center" wrapText="1"/>
      <protection/>
    </xf>
    <xf numFmtId="49" fontId="10" fillId="0" borderId="52" xfId="0" applyNumberFormat="1" applyFont="1" applyBorder="1" applyAlignment="1" applyProtection="1">
      <alignment vertical="center" wrapText="1"/>
      <protection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50" xfId="0" applyFont="1" applyBorder="1" applyAlignment="1" applyProtection="1">
      <alignment vertical="center" wrapText="1"/>
      <protection/>
    </xf>
    <xf numFmtId="49" fontId="10" fillId="0" borderId="62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8" xfId="0" applyFill="1" applyBorder="1" applyAlignment="1" applyProtection="1">
      <alignment vertical="top" wrapText="1"/>
      <protection locked="0"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4" fontId="0" fillId="33" borderId="36" xfId="0" applyNumberFormat="1" applyFill="1" applyBorder="1" applyAlignment="1" applyProtection="1">
      <alignment horizontal="left" vertic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 locked="0"/>
    </xf>
    <xf numFmtId="0" fontId="0" fillId="33" borderId="45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57" xfId="0" applyFill="1" applyBorder="1" applyAlignment="1" applyProtection="1">
      <alignment vertical="top" wrapText="1"/>
      <protection locked="0"/>
    </xf>
    <xf numFmtId="49" fontId="34" fillId="33" borderId="14" xfId="0" applyNumberFormat="1" applyFont="1" applyFill="1" applyBorder="1" applyAlignment="1" applyProtection="1">
      <alignment horizontal="lef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49" fontId="5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33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57" xfId="0" applyNumberFormat="1" applyBorder="1" applyAlignment="1" applyProtection="1">
      <alignment vertical="top" wrapText="1"/>
      <protection locked="0"/>
    </xf>
    <xf numFmtId="2" fontId="0" fillId="0" borderId="47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10" fillId="33" borderId="30" xfId="0" applyNumberFormat="1" applyFont="1" applyFill="1" applyBorder="1" applyAlignment="1" applyProtection="1">
      <alignment vertical="center"/>
      <protection locked="0"/>
    </xf>
    <xf numFmtId="49" fontId="10" fillId="33" borderId="12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49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33" borderId="49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10" fillId="0" borderId="47" xfId="0" applyFont="1" applyBorder="1" applyAlignment="1" applyProtection="1">
      <alignment wrapText="1"/>
      <protection/>
    </xf>
    <xf numFmtId="0" fontId="0" fillId="0" borderId="47" xfId="0" applyBorder="1" applyAlignment="1">
      <alignment wrapText="1"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176" fontId="10" fillId="33" borderId="30" xfId="0" applyNumberFormat="1" applyFont="1" applyFill="1" applyBorder="1" applyAlignment="1" applyProtection="1">
      <alignment horizontal="left" vertical="center" wrapText="1"/>
      <protection locked="0"/>
    </xf>
    <xf numFmtId="176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176" fontId="1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NumberFormat="1" applyFont="1" applyBorder="1" applyAlignment="1" applyProtection="1">
      <alignment vertical="center"/>
      <protection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2" fontId="7" fillId="33" borderId="19" xfId="0" applyNumberFormat="1" applyFont="1" applyFill="1" applyBorder="1" applyAlignment="1" applyProtection="1">
      <alignment horizontal="center" vertical="center"/>
      <protection locked="0"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172" fontId="8" fillId="33" borderId="19" xfId="0" applyNumberFormat="1" applyFont="1" applyFill="1" applyBorder="1" applyAlignment="1" applyProtection="1">
      <alignment horizontal="center" vertical="center"/>
      <protection locked="0"/>
    </xf>
    <xf numFmtId="172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right" vertical="top"/>
      <protection/>
    </xf>
    <xf numFmtId="49" fontId="7" fillId="0" borderId="15" xfId="0" applyNumberFormat="1" applyFont="1" applyBorder="1" applyAlignment="1" applyProtection="1">
      <alignment horizontal="righ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172" fontId="8" fillId="36" borderId="19" xfId="0" applyNumberFormat="1" applyFont="1" applyFill="1" applyBorder="1" applyAlignment="1" applyProtection="1">
      <alignment horizontal="center" vertical="center"/>
      <protection locked="0"/>
    </xf>
    <xf numFmtId="172" fontId="8" fillId="36" borderId="15" xfId="0" applyNumberFormat="1" applyFont="1" applyFill="1" applyBorder="1" applyAlignment="1" applyProtection="1">
      <alignment horizontal="center" vertical="center"/>
      <protection locked="0"/>
    </xf>
    <xf numFmtId="172" fontId="35" fillId="33" borderId="19" xfId="0" applyNumberFormat="1" applyFont="1" applyFill="1" applyBorder="1" applyAlignment="1" applyProtection="1">
      <alignment horizontal="center" vertical="center"/>
      <protection locked="0"/>
    </xf>
    <xf numFmtId="172" fontId="35" fillId="33" borderId="15" xfId="0" applyNumberFormat="1" applyFont="1" applyFill="1" applyBorder="1" applyAlignment="1" applyProtection="1">
      <alignment horizontal="center" vertical="center"/>
      <protection locked="0"/>
    </xf>
    <xf numFmtId="172" fontId="8" fillId="36" borderId="19" xfId="0" applyNumberFormat="1" applyFont="1" applyFill="1" applyBorder="1" applyAlignment="1" applyProtection="1">
      <alignment horizontal="center" vertical="center"/>
      <protection locked="0"/>
    </xf>
    <xf numFmtId="172" fontId="8" fillId="36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8" fillId="0" borderId="15" xfId="0" applyNumberFormat="1" applyFont="1" applyBorder="1" applyAlignment="1" applyProtection="1">
      <alignment vertical="center" wrapText="1" shrinkToFit="1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5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7" fillId="0" borderId="60" xfId="0" applyNumberFormat="1" applyFont="1" applyBorder="1" applyAlignment="1" applyProtection="1">
      <alignment vertical="center" wrapText="1"/>
      <protection/>
    </xf>
    <xf numFmtId="0" fontId="7" fillId="0" borderId="5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 applyProtection="1">
      <alignment horizontal="center" vertical="center" wrapText="1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2" fillId="34" borderId="65" xfId="0" applyNumberFormat="1" applyFont="1" applyFill="1" applyBorder="1" applyAlignment="1" applyProtection="1">
      <alignment horizontal="center" vertical="center" wrapText="1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51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1" fillId="34" borderId="67" xfId="0" applyNumberFormat="1" applyFont="1" applyFill="1" applyBorder="1" applyAlignment="1" applyProtection="1">
      <alignment horizontal="center" vertical="center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57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48" xfId="0" applyNumberFormat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34" borderId="66" xfId="0" applyNumberFormat="1" applyFont="1" applyFill="1" applyBorder="1" applyAlignment="1" applyProtection="1">
      <alignment horizontal="center" vertical="center" wrapText="1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vertical="top"/>
      <protection locked="0"/>
    </xf>
    <xf numFmtId="0" fontId="7" fillId="33" borderId="20" xfId="0" applyFont="1" applyFill="1" applyBorder="1" applyAlignment="1" applyProtection="1">
      <alignment vertical="top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1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49" fontId="7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34" borderId="59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49" fontId="13" fillId="34" borderId="52" xfId="0" applyNumberFormat="1" applyFont="1" applyFill="1" applyBorder="1" applyAlignment="1" applyProtection="1">
      <alignment horizontal="center" vertical="center" wrapText="1"/>
      <protection/>
    </xf>
    <xf numFmtId="49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wrapText="1"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wrapText="1"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7" fillId="34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0" fontId="7" fillId="34" borderId="52" xfId="0" applyFont="1" applyFill="1" applyBorder="1" applyAlignment="1" applyProtection="1">
      <alignment horizontal="center" vertical="center" wrapText="1"/>
      <protection/>
    </xf>
    <xf numFmtId="0" fontId="7" fillId="34" borderId="53" xfId="0" applyFont="1" applyFill="1" applyBorder="1" applyAlignment="1" applyProtection="1">
      <alignment horizontal="center" vertical="center" wrapText="1"/>
      <protection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minvody.sk/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89" t="s">
        <v>795</v>
      </c>
      <c r="B1" s="187"/>
      <c r="C1" s="443" t="s">
        <v>270</v>
      </c>
      <c r="D1" s="444"/>
      <c r="E1" s="444"/>
      <c r="F1" s="187"/>
      <c r="G1" s="187"/>
      <c r="H1" s="187"/>
      <c r="I1" s="187"/>
    </row>
    <row r="2" spans="1:9" ht="17.25" customHeight="1">
      <c r="A2" s="231" t="s">
        <v>804</v>
      </c>
      <c r="B2" s="457"/>
      <c r="C2" s="457"/>
      <c r="D2" s="457"/>
      <c r="E2" s="457"/>
      <c r="F2" s="457"/>
      <c r="G2" s="457"/>
      <c r="H2" s="457"/>
      <c r="I2" s="457"/>
    </row>
    <row r="3" spans="1:9" ht="18" customHeight="1">
      <c r="A3" s="172"/>
      <c r="B3" s="231" t="s">
        <v>796</v>
      </c>
      <c r="C3" s="232"/>
      <c r="D3" s="232"/>
      <c r="E3" s="232"/>
      <c r="F3" s="232"/>
      <c r="G3" s="125"/>
      <c r="H3" s="125"/>
      <c r="I3" s="125"/>
    </row>
    <row r="4" spans="1:9" ht="15.75">
      <c r="A4" s="393" t="s">
        <v>368</v>
      </c>
      <c r="B4" s="455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271</v>
      </c>
      <c r="B6" s="14" t="s">
        <v>868</v>
      </c>
      <c r="C6" s="23"/>
      <c r="D6" s="128" t="s">
        <v>375</v>
      </c>
      <c r="E6" s="233" t="s">
        <v>832</v>
      </c>
      <c r="F6" s="234"/>
      <c r="G6" s="234"/>
      <c r="H6" s="234"/>
      <c r="I6" s="235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15</v>
      </c>
      <c r="B8" s="160" t="s">
        <v>16</v>
      </c>
      <c r="C8" s="15" t="s">
        <v>869</v>
      </c>
      <c r="D8" s="160" t="s">
        <v>17</v>
      </c>
      <c r="E8" s="15" t="s">
        <v>870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759</v>
      </c>
      <c r="B10" s="233" t="s">
        <v>833</v>
      </c>
      <c r="C10" s="241"/>
      <c r="D10" s="241"/>
      <c r="E10" s="241"/>
      <c r="F10" s="241"/>
      <c r="G10" s="241"/>
      <c r="H10" s="241"/>
      <c r="I10" s="242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369</v>
      </c>
      <c r="B12" s="413" t="s">
        <v>834</v>
      </c>
      <c r="C12" s="414"/>
      <c r="D12" s="414"/>
      <c r="E12" s="414"/>
      <c r="F12" s="414"/>
      <c r="G12" s="414"/>
      <c r="H12" s="414"/>
      <c r="I12" s="415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376</v>
      </c>
      <c r="B14" s="456"/>
      <c r="C14" s="456"/>
      <c r="D14" s="28"/>
      <c r="E14" s="28"/>
      <c r="F14" s="28"/>
      <c r="G14" s="28"/>
      <c r="H14" s="28"/>
      <c r="I14" s="29"/>
    </row>
    <row r="15" spans="1:9" ht="12.75">
      <c r="A15" s="130" t="s">
        <v>370</v>
      </c>
      <c r="B15" s="416" t="s">
        <v>835</v>
      </c>
      <c r="C15" s="417"/>
      <c r="D15" s="417"/>
      <c r="E15" s="417"/>
      <c r="F15" s="417"/>
      <c r="G15" s="417"/>
      <c r="H15" s="417"/>
      <c r="I15" s="418"/>
    </row>
    <row r="16" spans="1:9" ht="12.75">
      <c r="A16" s="130" t="s">
        <v>387</v>
      </c>
      <c r="B16" s="416" t="s">
        <v>836</v>
      </c>
      <c r="C16" s="417"/>
      <c r="D16" s="417"/>
      <c r="E16" s="417"/>
      <c r="F16" s="417"/>
      <c r="G16" s="417"/>
      <c r="H16" s="417"/>
      <c r="I16" s="418"/>
    </row>
    <row r="17" spans="1:9" ht="13.5" thickBot="1">
      <c r="A17" s="131" t="s">
        <v>360</v>
      </c>
      <c r="B17" s="292" t="s">
        <v>837</v>
      </c>
      <c r="C17" s="293"/>
      <c r="D17" s="293"/>
      <c r="E17" s="293"/>
      <c r="F17" s="293"/>
      <c r="G17" s="293"/>
      <c r="H17" s="293"/>
      <c r="I17" s="294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383</v>
      </c>
      <c r="B19" s="233" t="s">
        <v>838</v>
      </c>
      <c r="C19" s="233"/>
      <c r="D19" s="233"/>
      <c r="E19" s="233"/>
      <c r="F19" s="233"/>
      <c r="G19" s="233"/>
      <c r="H19" s="233"/>
      <c r="I19" s="239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377</v>
      </c>
      <c r="B21" s="132" t="s">
        <v>371</v>
      </c>
      <c r="C21" s="15" t="s">
        <v>460</v>
      </c>
      <c r="D21" s="161"/>
      <c r="E21" s="132" t="s">
        <v>372</v>
      </c>
      <c r="F21" s="233" t="s">
        <v>839</v>
      </c>
      <c r="G21" s="234"/>
      <c r="H21" s="234"/>
      <c r="I21" s="235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378</v>
      </c>
      <c r="B23" s="132" t="s">
        <v>371</v>
      </c>
      <c r="C23" s="15" t="s">
        <v>460</v>
      </c>
      <c r="D23" s="161"/>
      <c r="E23" s="132" t="s">
        <v>372</v>
      </c>
      <c r="F23" s="233" t="s">
        <v>841</v>
      </c>
      <c r="G23" s="234"/>
      <c r="H23" s="234"/>
      <c r="I23" s="235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621</v>
      </c>
      <c r="B25" s="419" t="s">
        <v>840</v>
      </c>
      <c r="C25" s="234"/>
      <c r="D25" s="234"/>
      <c r="E25" s="234"/>
      <c r="F25" s="234"/>
      <c r="G25" s="234"/>
      <c r="H25" s="234"/>
      <c r="I25" s="235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729</v>
      </c>
      <c r="B27" s="419" t="s">
        <v>842</v>
      </c>
      <c r="C27" s="420"/>
      <c r="D27" s="420"/>
      <c r="E27" s="420"/>
      <c r="F27" s="420"/>
      <c r="G27" s="420"/>
      <c r="H27" s="420"/>
      <c r="I27" s="421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379</v>
      </c>
      <c r="B29" s="233" t="s">
        <v>843</v>
      </c>
      <c r="C29" s="240"/>
      <c r="D29" s="23"/>
      <c r="E29" s="268" t="s">
        <v>11</v>
      </c>
      <c r="F29" s="269"/>
      <c r="G29" s="233" t="s">
        <v>871</v>
      </c>
      <c r="H29" s="233"/>
      <c r="I29" s="240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243" t="s">
        <v>380</v>
      </c>
      <c r="B31" s="422" t="s">
        <v>844</v>
      </c>
      <c r="C31" s="423"/>
      <c r="D31" s="423"/>
      <c r="E31" s="423"/>
      <c r="F31" s="423"/>
      <c r="G31" s="423"/>
      <c r="H31" s="423"/>
      <c r="I31" s="424"/>
    </row>
    <row r="32" spans="1:9" ht="9.75" customHeight="1">
      <c r="A32" s="244"/>
      <c r="B32" s="425"/>
      <c r="C32" s="425"/>
      <c r="D32" s="425"/>
      <c r="E32" s="425"/>
      <c r="F32" s="425"/>
      <c r="G32" s="425"/>
      <c r="H32" s="425"/>
      <c r="I32" s="426"/>
    </row>
    <row r="33" spans="1:9" ht="13.5" thickBot="1">
      <c r="A33" s="245"/>
      <c r="B33" s="427"/>
      <c r="C33" s="427"/>
      <c r="D33" s="427"/>
      <c r="E33" s="427"/>
      <c r="F33" s="427"/>
      <c r="G33" s="427"/>
      <c r="H33" s="427"/>
      <c r="I33" s="428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274" t="s">
        <v>799</v>
      </c>
      <c r="B35" s="447" t="s">
        <v>861</v>
      </c>
      <c r="C35" s="429" t="s">
        <v>798</v>
      </c>
      <c r="D35" s="430"/>
      <c r="E35" s="430"/>
      <c r="F35" s="362" t="s">
        <v>845</v>
      </c>
      <c r="G35" s="362"/>
      <c r="H35" s="362"/>
      <c r="I35" s="363"/>
    </row>
    <row r="36" spans="1:9" ht="12.75">
      <c r="A36" s="445"/>
      <c r="B36" s="448"/>
      <c r="C36" s="431"/>
      <c r="D36" s="431"/>
      <c r="E36" s="431"/>
      <c r="F36" s="364"/>
      <c r="G36" s="364"/>
      <c r="H36" s="364"/>
      <c r="I36" s="365"/>
    </row>
    <row r="37" spans="1:9" ht="12.75">
      <c r="A37" s="445"/>
      <c r="B37" s="448"/>
      <c r="C37" s="431"/>
      <c r="D37" s="431"/>
      <c r="E37" s="431"/>
      <c r="F37" s="364"/>
      <c r="G37" s="364"/>
      <c r="H37" s="364"/>
      <c r="I37" s="365"/>
    </row>
    <row r="38" spans="1:9" ht="12.75">
      <c r="A38" s="445"/>
      <c r="B38" s="448"/>
      <c r="C38" s="452" t="s">
        <v>751</v>
      </c>
      <c r="D38" s="252"/>
      <c r="E38" s="252"/>
      <c r="F38" s="404">
        <v>42223</v>
      </c>
      <c r="G38" s="405"/>
      <c r="H38" s="405"/>
      <c r="I38" s="406"/>
    </row>
    <row r="39" spans="1:9" ht="12.75">
      <c r="A39" s="445"/>
      <c r="B39" s="448"/>
      <c r="C39" s="453"/>
      <c r="D39" s="454"/>
      <c r="E39" s="454"/>
      <c r="F39" s="407"/>
      <c r="G39" s="407"/>
      <c r="H39" s="407"/>
      <c r="I39" s="408"/>
    </row>
    <row r="40" spans="1:9" ht="13.5" thickBot="1">
      <c r="A40" s="446"/>
      <c r="B40" s="449"/>
      <c r="C40" s="450" t="s">
        <v>797</v>
      </c>
      <c r="D40" s="451"/>
      <c r="E40" s="451"/>
      <c r="F40" s="236" t="s">
        <v>860</v>
      </c>
      <c r="G40" s="237"/>
      <c r="H40" s="237"/>
      <c r="I40" s="238"/>
    </row>
    <row r="41" spans="1:9" s="25" customFormat="1" ht="12.75">
      <c r="A41" s="188"/>
      <c r="B41" s="188"/>
      <c r="C41" s="188"/>
      <c r="D41" s="188"/>
      <c r="E41" s="188"/>
      <c r="F41" s="188"/>
      <c r="G41" s="188"/>
      <c r="H41" s="188"/>
      <c r="I41" s="188"/>
    </row>
    <row r="42" spans="1:9" s="25" customFormat="1" ht="13.5" thickBot="1">
      <c r="A42" s="188"/>
      <c r="B42" s="188"/>
      <c r="C42" s="188"/>
      <c r="D42" s="188"/>
      <c r="E42" s="188"/>
      <c r="F42" s="188"/>
      <c r="G42" s="188"/>
      <c r="H42" s="188"/>
      <c r="I42" s="188"/>
    </row>
    <row r="43" spans="1:14" ht="12.75">
      <c r="A43" s="123" t="s">
        <v>189</v>
      </c>
      <c r="B43" s="409" t="s">
        <v>859</v>
      </c>
      <c r="C43" s="409"/>
      <c r="D43" s="409"/>
      <c r="E43" s="409"/>
      <c r="F43" s="409"/>
      <c r="G43" s="409"/>
      <c r="H43" s="409"/>
      <c r="I43" s="410"/>
      <c r="J43" s="23"/>
      <c r="K43" s="23"/>
      <c r="L43" s="23"/>
      <c r="M43" s="23"/>
      <c r="N43" s="23"/>
    </row>
    <row r="44" spans="1:14" ht="12.75">
      <c r="A44" s="133"/>
      <c r="B44" s="411"/>
      <c r="C44" s="411"/>
      <c r="D44" s="411"/>
      <c r="E44" s="411"/>
      <c r="F44" s="411"/>
      <c r="G44" s="411"/>
      <c r="H44" s="411"/>
      <c r="I44" s="412"/>
      <c r="J44" s="23"/>
      <c r="K44" s="23"/>
      <c r="L44" s="23"/>
      <c r="M44" s="23"/>
      <c r="N44" s="23"/>
    </row>
    <row r="45" spans="1:14" ht="12.75">
      <c r="A45" s="133"/>
      <c r="B45" s="411"/>
      <c r="C45" s="411"/>
      <c r="D45" s="411"/>
      <c r="E45" s="411"/>
      <c r="F45" s="411"/>
      <c r="G45" s="411"/>
      <c r="H45" s="411"/>
      <c r="I45" s="412"/>
      <c r="J45" s="23"/>
      <c r="K45" s="23"/>
      <c r="L45" s="23"/>
      <c r="M45" s="23"/>
      <c r="N45" s="23"/>
    </row>
    <row r="46" spans="1:14" ht="12.75">
      <c r="A46" s="133"/>
      <c r="B46" s="411"/>
      <c r="C46" s="411"/>
      <c r="D46" s="411"/>
      <c r="E46" s="411"/>
      <c r="F46" s="411"/>
      <c r="G46" s="411"/>
      <c r="H46" s="411"/>
      <c r="I46" s="412"/>
      <c r="J46" s="23"/>
      <c r="K46" s="23"/>
      <c r="L46" s="23"/>
      <c r="M46" s="23"/>
      <c r="N46" s="23"/>
    </row>
    <row r="47" spans="1:14" ht="12.75">
      <c r="A47" s="133"/>
      <c r="B47" s="411"/>
      <c r="C47" s="411"/>
      <c r="D47" s="411"/>
      <c r="E47" s="411"/>
      <c r="F47" s="411"/>
      <c r="G47" s="411"/>
      <c r="H47" s="411"/>
      <c r="I47" s="412"/>
      <c r="J47" s="23"/>
      <c r="K47" s="23"/>
      <c r="L47" s="23"/>
      <c r="M47" s="23"/>
      <c r="N47" s="23"/>
    </row>
    <row r="48" spans="1:14" ht="13.5" thickBot="1">
      <c r="A48" s="134"/>
      <c r="B48" s="399"/>
      <c r="C48" s="399"/>
      <c r="D48" s="399"/>
      <c r="E48" s="399"/>
      <c r="F48" s="399"/>
      <c r="G48" s="399"/>
      <c r="H48" s="399"/>
      <c r="I48" s="400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393" t="s">
        <v>104</v>
      </c>
      <c r="B50" s="394"/>
      <c r="C50" s="394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369" t="s">
        <v>486</v>
      </c>
      <c r="B52" s="370"/>
      <c r="C52" s="370"/>
      <c r="D52" s="370"/>
      <c r="E52" s="370"/>
      <c r="F52" s="371"/>
      <c r="G52" s="436" t="s">
        <v>846</v>
      </c>
      <c r="H52" s="437"/>
      <c r="I52" s="438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434" t="s">
        <v>488</v>
      </c>
      <c r="B54" s="435"/>
      <c r="C54" s="376" t="s">
        <v>126</v>
      </c>
      <c r="D54" s="376"/>
      <c r="E54" s="376"/>
      <c r="F54" s="374" t="s">
        <v>687</v>
      </c>
      <c r="G54" s="374"/>
      <c r="H54" s="374"/>
      <c r="I54" s="375"/>
    </row>
    <row r="55" spans="1:9" ht="27" customHeight="1" thickBot="1">
      <c r="A55" s="439" t="s">
        <v>805</v>
      </c>
      <c r="B55" s="440"/>
      <c r="C55" s="377" t="s">
        <v>32</v>
      </c>
      <c r="D55" s="378"/>
      <c r="E55" s="379"/>
      <c r="F55" s="432" t="s">
        <v>105</v>
      </c>
      <c r="G55" s="432"/>
      <c r="H55" s="432"/>
      <c r="I55" s="433"/>
    </row>
    <row r="56" spans="1:9" ht="26.25" customHeight="1" thickBot="1">
      <c r="A56" s="441"/>
      <c r="B56" s="442"/>
      <c r="C56" s="377" t="s">
        <v>33</v>
      </c>
      <c r="D56" s="378"/>
      <c r="E56" s="379"/>
      <c r="F56" s="372" t="s">
        <v>106</v>
      </c>
      <c r="G56" s="372"/>
      <c r="H56" s="372"/>
      <c r="I56" s="373"/>
    </row>
    <row r="57" spans="1:9" ht="26.25" customHeight="1">
      <c r="A57" s="441"/>
      <c r="B57" s="442"/>
      <c r="C57" s="377" t="s">
        <v>34</v>
      </c>
      <c r="D57" s="378"/>
      <c r="E57" s="379"/>
      <c r="F57" s="372" t="s">
        <v>688</v>
      </c>
      <c r="G57" s="372"/>
      <c r="H57" s="372"/>
      <c r="I57" s="373"/>
    </row>
    <row r="58" spans="1:9" ht="13.5" thickBot="1">
      <c r="A58" s="441"/>
      <c r="B58" s="442"/>
      <c r="C58" s="299" t="s">
        <v>487</v>
      </c>
      <c r="D58" s="300"/>
      <c r="E58" s="300"/>
      <c r="F58" s="372" t="s">
        <v>464</v>
      </c>
      <c r="G58" s="372"/>
      <c r="H58" s="372"/>
      <c r="I58" s="373"/>
    </row>
    <row r="59" spans="1:9" ht="25.5" customHeight="1" thickBot="1">
      <c r="A59" s="246" t="s">
        <v>808</v>
      </c>
      <c r="B59" s="247"/>
      <c r="C59" s="301" t="s">
        <v>35</v>
      </c>
      <c r="D59" s="301"/>
      <c r="E59" s="302"/>
      <c r="F59" s="372" t="s">
        <v>107</v>
      </c>
      <c r="G59" s="372"/>
      <c r="H59" s="372"/>
      <c r="I59" s="373"/>
    </row>
    <row r="60" spans="1:9" ht="26.25" customHeight="1">
      <c r="A60" s="272"/>
      <c r="B60" s="273"/>
      <c r="C60" s="261" t="s">
        <v>36</v>
      </c>
      <c r="D60" s="261"/>
      <c r="E60" s="262"/>
      <c r="F60" s="251" t="s">
        <v>108</v>
      </c>
      <c r="G60" s="252"/>
      <c r="H60" s="252"/>
      <c r="I60" s="253"/>
    </row>
    <row r="61" spans="1:9" ht="26.25" customHeight="1" thickBot="1">
      <c r="A61" s="380"/>
      <c r="B61" s="381"/>
      <c r="C61" s="263"/>
      <c r="D61" s="263"/>
      <c r="E61" s="264"/>
      <c r="F61" s="254"/>
      <c r="G61" s="255"/>
      <c r="H61" s="255"/>
      <c r="I61" s="256"/>
    </row>
    <row r="62" spans="1:9" ht="13.5" thickBot="1">
      <c r="A62" s="175" t="s">
        <v>807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392" t="s">
        <v>489</v>
      </c>
      <c r="B63" s="382"/>
      <c r="C63" s="382" t="s">
        <v>126</v>
      </c>
      <c r="D63" s="383"/>
      <c r="E63" s="383"/>
      <c r="F63" s="297" t="s">
        <v>687</v>
      </c>
      <c r="G63" s="297"/>
      <c r="H63" s="297"/>
      <c r="I63" s="298"/>
    </row>
    <row r="64" spans="1:9" ht="12.75">
      <c r="A64" s="295" t="s">
        <v>806</v>
      </c>
      <c r="B64" s="296"/>
      <c r="C64" s="366" t="s">
        <v>828</v>
      </c>
      <c r="D64" s="367"/>
      <c r="E64" s="368"/>
      <c r="F64" s="251" t="s">
        <v>819</v>
      </c>
      <c r="G64" s="282"/>
      <c r="H64" s="282"/>
      <c r="I64" s="283"/>
    </row>
    <row r="65" spans="1:9" ht="21" customHeight="1">
      <c r="A65" s="401" t="s">
        <v>122</v>
      </c>
      <c r="B65" s="277"/>
      <c r="C65" s="290"/>
      <c r="D65" s="290"/>
      <c r="E65" s="291"/>
      <c r="F65" s="284"/>
      <c r="G65" s="285"/>
      <c r="H65" s="285"/>
      <c r="I65" s="286"/>
    </row>
    <row r="66" spans="1:9" ht="90.75" customHeight="1">
      <c r="A66" s="276"/>
      <c r="B66" s="277"/>
      <c r="C66" s="257" t="s">
        <v>829</v>
      </c>
      <c r="D66" s="258"/>
      <c r="E66" s="258"/>
      <c r="F66" s="259" t="s">
        <v>820</v>
      </c>
      <c r="G66" s="259"/>
      <c r="H66" s="259"/>
      <c r="I66" s="260"/>
    </row>
    <row r="67" spans="1:9" ht="21.75" customHeight="1">
      <c r="A67" s="387" t="s">
        <v>815</v>
      </c>
      <c r="B67" s="388"/>
      <c r="C67" s="257" t="s">
        <v>816</v>
      </c>
      <c r="D67" s="258"/>
      <c r="E67" s="258"/>
      <c r="F67" s="259" t="s">
        <v>821</v>
      </c>
      <c r="G67" s="259"/>
      <c r="H67" s="259"/>
      <c r="I67" s="260"/>
    </row>
    <row r="68" spans="1:9" ht="21.75" customHeight="1">
      <c r="A68" s="389"/>
      <c r="B68" s="388"/>
      <c r="C68" s="257" t="s">
        <v>817</v>
      </c>
      <c r="D68" s="258"/>
      <c r="E68" s="258"/>
      <c r="F68" s="259" t="s">
        <v>822</v>
      </c>
      <c r="G68" s="259"/>
      <c r="H68" s="259"/>
      <c r="I68" s="260"/>
    </row>
    <row r="69" spans="1:9" ht="21.75" customHeight="1" thickBot="1">
      <c r="A69" s="390"/>
      <c r="B69" s="391"/>
      <c r="C69" s="335" t="s">
        <v>818</v>
      </c>
      <c r="D69" s="336"/>
      <c r="E69" s="336"/>
      <c r="F69" s="337" t="s">
        <v>823</v>
      </c>
      <c r="G69" s="337"/>
      <c r="H69" s="337"/>
      <c r="I69" s="338"/>
    </row>
    <row r="70" spans="1:9" ht="12.75">
      <c r="A70" s="402"/>
      <c r="B70" s="403"/>
      <c r="C70" s="403"/>
      <c r="D70" s="403"/>
      <c r="E70" s="403"/>
      <c r="F70" s="403"/>
      <c r="G70" s="403"/>
      <c r="H70" s="403"/>
      <c r="I70" s="403"/>
    </row>
    <row r="71" spans="1:9" ht="12.75">
      <c r="A71" s="265" t="s">
        <v>809</v>
      </c>
      <c r="B71" s="266"/>
      <c r="C71" s="266"/>
      <c r="D71" s="266"/>
      <c r="E71" s="266"/>
      <c r="F71" s="266"/>
      <c r="G71" s="266"/>
      <c r="H71" s="266"/>
      <c r="I71" s="266"/>
    </row>
    <row r="72" spans="1:9" ht="13.5" thickBot="1">
      <c r="A72" s="267"/>
      <c r="B72" s="267"/>
      <c r="C72" s="267"/>
      <c r="D72" s="267"/>
      <c r="E72" s="267"/>
      <c r="F72" s="267"/>
      <c r="G72" s="267"/>
      <c r="H72" s="267"/>
      <c r="I72" s="267"/>
    </row>
    <row r="73" spans="1:9" ht="13.5" thickBot="1">
      <c r="A73" s="268" t="s">
        <v>6</v>
      </c>
      <c r="B73" s="269"/>
      <c r="C73" s="350"/>
      <c r="D73" s="270"/>
      <c r="E73" s="271"/>
      <c r="F73" s="198" t="s">
        <v>849</v>
      </c>
      <c r="G73" s="23"/>
      <c r="H73" s="23"/>
      <c r="I73" s="23"/>
    </row>
    <row r="74" spans="1:9" ht="13.5" thickBot="1">
      <c r="A74" s="126"/>
      <c r="B74" s="126"/>
      <c r="C74" s="136"/>
      <c r="D74" s="222"/>
      <c r="E74" s="222"/>
      <c r="F74" s="223"/>
      <c r="G74" s="23"/>
      <c r="H74" s="23"/>
      <c r="I74" s="23"/>
    </row>
    <row r="75" spans="1:9" ht="13.5" thickBot="1">
      <c r="A75" s="268" t="s">
        <v>31</v>
      </c>
      <c r="B75" s="351"/>
      <c r="C75" s="351"/>
      <c r="D75" s="351"/>
      <c r="E75" s="351"/>
      <c r="F75" s="351"/>
      <c r="G75" s="351"/>
      <c r="H75" s="351"/>
      <c r="I75" s="352"/>
    </row>
    <row r="76" spans="1:9" ht="12.75">
      <c r="A76" s="353" t="s">
        <v>847</v>
      </c>
      <c r="B76" s="354"/>
      <c r="C76" s="354"/>
      <c r="D76" s="354"/>
      <c r="E76" s="354"/>
      <c r="F76" s="354"/>
      <c r="G76" s="354"/>
      <c r="H76" s="354"/>
      <c r="I76" s="355"/>
    </row>
    <row r="77" spans="1:9" ht="12.75">
      <c r="A77" s="356"/>
      <c r="B77" s="357"/>
      <c r="C77" s="357"/>
      <c r="D77" s="357"/>
      <c r="E77" s="357"/>
      <c r="F77" s="357"/>
      <c r="G77" s="357"/>
      <c r="H77" s="357"/>
      <c r="I77" s="358"/>
    </row>
    <row r="78" spans="1:9" ht="12.75">
      <c r="A78" s="356"/>
      <c r="B78" s="357"/>
      <c r="C78" s="357"/>
      <c r="D78" s="357"/>
      <c r="E78" s="357"/>
      <c r="F78" s="357"/>
      <c r="G78" s="357"/>
      <c r="H78" s="357"/>
      <c r="I78" s="358"/>
    </row>
    <row r="79" spans="1:9" ht="12.75">
      <c r="A79" s="356"/>
      <c r="B79" s="357"/>
      <c r="C79" s="357"/>
      <c r="D79" s="357"/>
      <c r="E79" s="357"/>
      <c r="F79" s="357"/>
      <c r="G79" s="357"/>
      <c r="H79" s="357"/>
      <c r="I79" s="358"/>
    </row>
    <row r="80" spans="1:9" ht="13.5" thickBot="1">
      <c r="A80" s="359"/>
      <c r="B80" s="360"/>
      <c r="C80" s="360"/>
      <c r="D80" s="360"/>
      <c r="E80" s="360"/>
      <c r="F80" s="360"/>
      <c r="G80" s="360"/>
      <c r="H80" s="360"/>
      <c r="I80" s="361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243" t="s">
        <v>624</v>
      </c>
      <c r="B82" s="348"/>
      <c r="C82" s="348"/>
      <c r="D82" s="348"/>
      <c r="E82" s="348"/>
      <c r="F82" s="348"/>
      <c r="G82" s="348"/>
      <c r="H82" s="348"/>
      <c r="I82" s="349"/>
    </row>
    <row r="83" spans="1:9" ht="12.75">
      <c r="A83" s="353" t="s">
        <v>848</v>
      </c>
      <c r="B83" s="395"/>
      <c r="C83" s="396"/>
      <c r="D83" s="396"/>
      <c r="E83" s="396"/>
      <c r="F83" s="396"/>
      <c r="G83" s="396"/>
      <c r="H83" s="396"/>
      <c r="I83" s="397"/>
    </row>
    <row r="84" spans="1:9" ht="13.5" thickBot="1">
      <c r="A84" s="398"/>
      <c r="B84" s="399"/>
      <c r="C84" s="399"/>
      <c r="D84" s="399"/>
      <c r="E84" s="399"/>
      <c r="F84" s="399"/>
      <c r="G84" s="399"/>
      <c r="H84" s="399"/>
      <c r="I84" s="400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622</v>
      </c>
      <c r="B86" s="199" t="s">
        <v>857</v>
      </c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123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268" t="s">
        <v>2</v>
      </c>
      <c r="B89" s="269"/>
      <c r="C89" s="269"/>
      <c r="D89" s="270"/>
      <c r="E89" s="270"/>
      <c r="F89" s="271"/>
      <c r="G89" s="226" t="s">
        <v>849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274" t="s">
        <v>491</v>
      </c>
      <c r="B91" s="275"/>
      <c r="C91" s="287" t="s">
        <v>830</v>
      </c>
      <c r="D91" s="288"/>
      <c r="E91" s="289"/>
      <c r="F91" s="384" t="s">
        <v>0</v>
      </c>
      <c r="G91" s="385"/>
      <c r="H91" s="385"/>
      <c r="I91" s="386"/>
    </row>
    <row r="92" spans="1:9" ht="13.5" customHeight="1">
      <c r="A92" s="276"/>
      <c r="B92" s="277"/>
      <c r="C92" s="290"/>
      <c r="D92" s="290"/>
      <c r="E92" s="291"/>
      <c r="F92" s="284"/>
      <c r="G92" s="285"/>
      <c r="H92" s="285"/>
      <c r="I92" s="286"/>
    </row>
    <row r="93" spans="1:9" ht="12.75">
      <c r="A93" s="276"/>
      <c r="B93" s="277"/>
      <c r="C93" s="257" t="s">
        <v>831</v>
      </c>
      <c r="D93" s="258"/>
      <c r="E93" s="258"/>
      <c r="F93" s="259" t="s">
        <v>1</v>
      </c>
      <c r="G93" s="259"/>
      <c r="H93" s="259"/>
      <c r="I93" s="260"/>
    </row>
    <row r="94" spans="1:9" ht="12.75">
      <c r="A94" s="276"/>
      <c r="B94" s="277"/>
      <c r="C94" s="257" t="s">
        <v>816</v>
      </c>
      <c r="D94" s="258"/>
      <c r="E94" s="258"/>
      <c r="F94" s="259" t="s">
        <v>3</v>
      </c>
      <c r="G94" s="259"/>
      <c r="H94" s="259"/>
      <c r="I94" s="260"/>
    </row>
    <row r="95" spans="1:9" ht="12.75">
      <c r="A95" s="276"/>
      <c r="B95" s="277"/>
      <c r="C95" s="257" t="s">
        <v>817</v>
      </c>
      <c r="D95" s="258"/>
      <c r="E95" s="258"/>
      <c r="F95" s="259" t="s">
        <v>4</v>
      </c>
      <c r="G95" s="259"/>
      <c r="H95" s="259"/>
      <c r="I95" s="260"/>
    </row>
    <row r="96" spans="1:9" ht="13.5" thickBot="1">
      <c r="A96" s="278"/>
      <c r="B96" s="279"/>
      <c r="C96" s="335" t="s">
        <v>818</v>
      </c>
      <c r="D96" s="336"/>
      <c r="E96" s="336"/>
      <c r="F96" s="337" t="s">
        <v>5</v>
      </c>
      <c r="G96" s="337"/>
      <c r="H96" s="337"/>
      <c r="I96" s="338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280" t="s">
        <v>7</v>
      </c>
      <c r="B98" s="281"/>
      <c r="C98" s="281"/>
      <c r="D98" s="281"/>
      <c r="E98" s="281"/>
      <c r="F98" s="281"/>
      <c r="G98" s="281"/>
      <c r="H98" s="281"/>
      <c r="I98" s="281"/>
    </row>
    <row r="99" spans="1:9" ht="15.75">
      <c r="A99" s="340" t="s">
        <v>30</v>
      </c>
      <c r="B99" s="341"/>
      <c r="C99" s="341"/>
      <c r="D99" s="341"/>
      <c r="E99" s="341"/>
      <c r="F99" s="341"/>
      <c r="G99" s="341"/>
      <c r="H99" s="341"/>
      <c r="I99" s="341"/>
    </row>
    <row r="100" spans="1:9" ht="12.75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2.75">
      <c r="A101" s="342" t="s">
        <v>363</v>
      </c>
      <c r="B101" s="343"/>
      <c r="C101" s="343"/>
      <c r="D101" s="343"/>
      <c r="E101" s="343"/>
      <c r="F101" s="343"/>
      <c r="G101" s="343"/>
      <c r="H101" s="343"/>
      <c r="I101" s="344"/>
    </row>
    <row r="102" spans="1:9" ht="12.75">
      <c r="A102" s="345"/>
      <c r="B102" s="346"/>
      <c r="C102" s="346"/>
      <c r="D102" s="346"/>
      <c r="E102" s="346"/>
      <c r="F102" s="346"/>
      <c r="G102" s="346"/>
      <c r="H102" s="346"/>
      <c r="I102" s="347"/>
    </row>
    <row r="103" spans="1:9" ht="12.75">
      <c r="A103" s="248" t="s">
        <v>872</v>
      </c>
      <c r="B103" s="248"/>
      <c r="C103" s="248"/>
      <c r="D103" s="248"/>
      <c r="E103" s="248"/>
      <c r="F103" s="248"/>
      <c r="G103" s="248"/>
      <c r="H103" s="248"/>
      <c r="I103" s="248"/>
    </row>
    <row r="104" spans="1:9" ht="12.75">
      <c r="A104" s="249"/>
      <c r="B104" s="249"/>
      <c r="C104" s="249"/>
      <c r="D104" s="249"/>
      <c r="E104" s="249"/>
      <c r="F104" s="249"/>
      <c r="G104" s="249"/>
      <c r="H104" s="249"/>
      <c r="I104" s="249"/>
    </row>
    <row r="105" spans="1:9" ht="12.75">
      <c r="A105" s="249"/>
      <c r="B105" s="249"/>
      <c r="C105" s="249"/>
      <c r="D105" s="249"/>
      <c r="E105" s="249"/>
      <c r="F105" s="249"/>
      <c r="G105" s="249"/>
      <c r="H105" s="249"/>
      <c r="I105" s="249"/>
    </row>
    <row r="106" spans="1:9" ht="12.75">
      <c r="A106" s="249"/>
      <c r="B106" s="249"/>
      <c r="C106" s="249"/>
      <c r="D106" s="249"/>
      <c r="E106" s="249"/>
      <c r="F106" s="249"/>
      <c r="G106" s="249"/>
      <c r="H106" s="249"/>
      <c r="I106" s="249"/>
    </row>
    <row r="107" spans="1:9" ht="12.75">
      <c r="A107" s="249"/>
      <c r="B107" s="249"/>
      <c r="C107" s="249"/>
      <c r="D107" s="249"/>
      <c r="E107" s="249"/>
      <c r="F107" s="249"/>
      <c r="G107" s="249"/>
      <c r="H107" s="249"/>
      <c r="I107" s="249"/>
    </row>
    <row r="108" spans="1:9" ht="12.75">
      <c r="A108" s="249"/>
      <c r="B108" s="249"/>
      <c r="C108" s="249"/>
      <c r="D108" s="249"/>
      <c r="E108" s="249"/>
      <c r="F108" s="249"/>
      <c r="G108" s="249"/>
      <c r="H108" s="249"/>
      <c r="I108" s="249"/>
    </row>
    <row r="109" spans="1:9" ht="12.75">
      <c r="A109" s="250"/>
      <c r="B109" s="250"/>
      <c r="C109" s="250"/>
      <c r="D109" s="250"/>
      <c r="E109" s="250"/>
      <c r="F109" s="250"/>
      <c r="G109" s="250"/>
      <c r="H109" s="250"/>
      <c r="I109" s="250"/>
    </row>
    <row r="110" spans="1:9" ht="12.75">
      <c r="A110" s="250"/>
      <c r="B110" s="250"/>
      <c r="C110" s="250"/>
      <c r="D110" s="250"/>
      <c r="E110" s="250"/>
      <c r="F110" s="250"/>
      <c r="G110" s="250"/>
      <c r="H110" s="250"/>
      <c r="I110" s="250"/>
    </row>
    <row r="111" spans="1:9" ht="12.75">
      <c r="A111" s="250"/>
      <c r="B111" s="250"/>
      <c r="C111" s="250"/>
      <c r="D111" s="250"/>
      <c r="E111" s="250"/>
      <c r="F111" s="250"/>
      <c r="G111" s="250"/>
      <c r="H111" s="250"/>
      <c r="I111" s="250"/>
    </row>
    <row r="112" spans="1:9" ht="12.75">
      <c r="A112" s="250"/>
      <c r="B112" s="250"/>
      <c r="C112" s="250"/>
      <c r="D112" s="250"/>
      <c r="E112" s="250"/>
      <c r="F112" s="250"/>
      <c r="G112" s="250"/>
      <c r="H112" s="250"/>
      <c r="I112" s="250"/>
    </row>
    <row r="113" spans="1:9" ht="12.75">
      <c r="A113" s="250"/>
      <c r="B113" s="250"/>
      <c r="C113" s="250"/>
      <c r="D113" s="250"/>
      <c r="E113" s="250"/>
      <c r="F113" s="250"/>
      <c r="G113" s="250"/>
      <c r="H113" s="250"/>
      <c r="I113" s="250"/>
    </row>
    <row r="114" spans="1:9" ht="12.75">
      <c r="A114" s="250"/>
      <c r="B114" s="250"/>
      <c r="C114" s="250"/>
      <c r="D114" s="250"/>
      <c r="E114" s="250"/>
      <c r="F114" s="250"/>
      <c r="G114" s="250"/>
      <c r="H114" s="250"/>
      <c r="I114" s="250"/>
    </row>
    <row r="115" spans="1:9" ht="12.75">
      <c r="A115" s="250"/>
      <c r="B115" s="250"/>
      <c r="C115" s="250"/>
      <c r="D115" s="250"/>
      <c r="E115" s="250"/>
      <c r="F115" s="250"/>
      <c r="G115" s="250"/>
      <c r="H115" s="250"/>
      <c r="I115" s="250"/>
    </row>
    <row r="116" spans="1:9" ht="12.75">
      <c r="A116" s="250"/>
      <c r="B116" s="250"/>
      <c r="C116" s="250"/>
      <c r="D116" s="250"/>
      <c r="E116" s="250"/>
      <c r="F116" s="250"/>
      <c r="G116" s="250"/>
      <c r="H116" s="250"/>
      <c r="I116" s="250"/>
    </row>
    <row r="117" spans="1:9" ht="12.75">
      <c r="A117" s="250"/>
      <c r="B117" s="250"/>
      <c r="C117" s="250"/>
      <c r="D117" s="250"/>
      <c r="E117" s="250"/>
      <c r="F117" s="250"/>
      <c r="G117" s="250"/>
      <c r="H117" s="250"/>
      <c r="I117" s="250"/>
    </row>
    <row r="118" spans="1:9" ht="12.75">
      <c r="A118" s="250"/>
      <c r="B118" s="250"/>
      <c r="C118" s="250"/>
      <c r="D118" s="250"/>
      <c r="E118" s="250"/>
      <c r="F118" s="250"/>
      <c r="G118" s="250"/>
      <c r="H118" s="250"/>
      <c r="I118" s="250"/>
    </row>
    <row r="119" spans="1:9" ht="12.75">
      <c r="A119" s="224"/>
      <c r="B119" s="224"/>
      <c r="C119" s="224"/>
      <c r="D119" s="224"/>
      <c r="E119" s="224"/>
      <c r="F119" s="224"/>
      <c r="G119" s="224"/>
      <c r="H119" s="224"/>
      <c r="I119" s="224"/>
    </row>
    <row r="120" spans="1:9" ht="12.75">
      <c r="A120" s="228" t="s">
        <v>364</v>
      </c>
      <c r="B120" s="229"/>
      <c r="C120" s="229"/>
      <c r="D120" s="229"/>
      <c r="E120" s="229"/>
      <c r="F120" s="229"/>
      <c r="G120" s="229"/>
      <c r="H120" s="229"/>
      <c r="I120" s="230"/>
    </row>
    <row r="121" spans="1:9" ht="29.25" customHeight="1">
      <c r="A121" s="345" t="s">
        <v>8</v>
      </c>
      <c r="B121" s="346"/>
      <c r="C121" s="346"/>
      <c r="D121" s="346"/>
      <c r="E121" s="346"/>
      <c r="F121" s="346"/>
      <c r="G121" s="346"/>
      <c r="H121" s="346"/>
      <c r="I121" s="347"/>
    </row>
    <row r="122" spans="1:9" ht="12.75">
      <c r="A122" s="339" t="s">
        <v>854</v>
      </c>
      <c r="B122" s="339"/>
      <c r="C122" s="339"/>
      <c r="D122" s="339"/>
      <c r="E122" s="339"/>
      <c r="F122" s="339"/>
      <c r="G122" s="339"/>
      <c r="H122" s="339"/>
      <c r="I122" s="339"/>
    </row>
    <row r="123" spans="1:9" ht="12.75">
      <c r="A123" s="249"/>
      <c r="B123" s="249"/>
      <c r="C123" s="249"/>
      <c r="D123" s="249"/>
      <c r="E123" s="249"/>
      <c r="F123" s="249"/>
      <c r="G123" s="249"/>
      <c r="H123" s="249"/>
      <c r="I123" s="249"/>
    </row>
    <row r="124" spans="1:9" ht="12.75">
      <c r="A124" s="249"/>
      <c r="B124" s="249"/>
      <c r="C124" s="249"/>
      <c r="D124" s="249"/>
      <c r="E124" s="249"/>
      <c r="F124" s="249"/>
      <c r="G124" s="249"/>
      <c r="H124" s="249"/>
      <c r="I124" s="249"/>
    </row>
    <row r="125" spans="1:9" ht="12.75">
      <c r="A125" s="249"/>
      <c r="B125" s="249"/>
      <c r="C125" s="249"/>
      <c r="D125" s="249"/>
      <c r="E125" s="249"/>
      <c r="F125" s="249"/>
      <c r="G125" s="249"/>
      <c r="H125" s="249"/>
      <c r="I125" s="249"/>
    </row>
    <row r="126" spans="1:9" ht="12.75">
      <c r="A126" s="249"/>
      <c r="B126" s="249"/>
      <c r="C126" s="249"/>
      <c r="D126" s="249"/>
      <c r="E126" s="249"/>
      <c r="F126" s="249"/>
      <c r="G126" s="249"/>
      <c r="H126" s="249"/>
      <c r="I126" s="249"/>
    </row>
    <row r="127" spans="1:9" ht="12.75">
      <c r="A127" s="249"/>
      <c r="B127" s="249"/>
      <c r="C127" s="249"/>
      <c r="D127" s="249"/>
      <c r="E127" s="249"/>
      <c r="F127" s="249"/>
      <c r="G127" s="249"/>
      <c r="H127" s="249"/>
      <c r="I127" s="249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28" t="s">
        <v>9</v>
      </c>
      <c r="B129" s="329"/>
      <c r="C129" s="329"/>
      <c r="D129" s="329"/>
      <c r="E129" s="329"/>
      <c r="F129" s="329"/>
      <c r="G129" s="329"/>
      <c r="H129" s="329"/>
      <c r="I129" s="330"/>
    </row>
    <row r="130" spans="1:9" ht="12.75">
      <c r="A130" s="331"/>
      <c r="B130" s="332"/>
      <c r="C130" s="332"/>
      <c r="D130" s="332"/>
      <c r="E130" s="332"/>
      <c r="F130" s="332"/>
      <c r="G130" s="332"/>
      <c r="H130" s="332"/>
      <c r="I130" s="333"/>
    </row>
    <row r="131" spans="1:9" ht="12.75">
      <c r="A131" s="248" t="s">
        <v>853</v>
      </c>
      <c r="B131" s="248"/>
      <c r="C131" s="248"/>
      <c r="D131" s="248"/>
      <c r="E131" s="248"/>
      <c r="F131" s="248"/>
      <c r="G131" s="248"/>
      <c r="H131" s="248"/>
      <c r="I131" s="248"/>
    </row>
    <row r="132" spans="1:9" ht="12.75">
      <c r="A132" s="339"/>
      <c r="B132" s="339"/>
      <c r="C132" s="339"/>
      <c r="D132" s="339"/>
      <c r="E132" s="339"/>
      <c r="F132" s="339"/>
      <c r="G132" s="339"/>
      <c r="H132" s="339"/>
      <c r="I132" s="339"/>
    </row>
    <row r="133" spans="1:9" ht="12.75">
      <c r="A133" s="339"/>
      <c r="B133" s="339"/>
      <c r="C133" s="339"/>
      <c r="D133" s="339"/>
      <c r="E133" s="339"/>
      <c r="F133" s="339"/>
      <c r="G133" s="339"/>
      <c r="H133" s="339"/>
      <c r="I133" s="339"/>
    </row>
    <row r="134" spans="1:9" ht="12.75">
      <c r="A134" s="339"/>
      <c r="B134" s="339"/>
      <c r="C134" s="339"/>
      <c r="D134" s="339"/>
      <c r="E134" s="339"/>
      <c r="F134" s="339"/>
      <c r="G134" s="339"/>
      <c r="H134" s="339"/>
      <c r="I134" s="339"/>
    </row>
    <row r="135" spans="1:9" ht="12.75">
      <c r="A135" s="339"/>
      <c r="B135" s="339"/>
      <c r="C135" s="339"/>
      <c r="D135" s="339"/>
      <c r="E135" s="339"/>
      <c r="F135" s="339"/>
      <c r="G135" s="339"/>
      <c r="H135" s="339"/>
      <c r="I135" s="339"/>
    </row>
    <row r="136" spans="1:9" ht="12.75">
      <c r="A136" s="339"/>
      <c r="B136" s="339"/>
      <c r="C136" s="339"/>
      <c r="D136" s="339"/>
      <c r="E136" s="339"/>
      <c r="F136" s="339"/>
      <c r="G136" s="339"/>
      <c r="H136" s="339"/>
      <c r="I136" s="339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28" t="s">
        <v>10</v>
      </c>
      <c r="B138" s="329"/>
      <c r="C138" s="329"/>
      <c r="D138" s="329"/>
      <c r="E138" s="329"/>
      <c r="F138" s="329"/>
      <c r="G138" s="329"/>
      <c r="H138" s="329"/>
      <c r="I138" s="330"/>
    </row>
    <row r="139" spans="1:9" ht="12.75" customHeight="1">
      <c r="A139" s="331"/>
      <c r="B139" s="332"/>
      <c r="C139" s="332"/>
      <c r="D139" s="332"/>
      <c r="E139" s="332"/>
      <c r="F139" s="332"/>
      <c r="G139" s="332"/>
      <c r="H139" s="332"/>
      <c r="I139" s="333"/>
    </row>
    <row r="140" spans="1:9" ht="12.75" customHeight="1">
      <c r="A140" s="248" t="s">
        <v>855</v>
      </c>
      <c r="B140" s="248"/>
      <c r="C140" s="248"/>
      <c r="D140" s="248"/>
      <c r="E140" s="248"/>
      <c r="F140" s="248"/>
      <c r="G140" s="248"/>
      <c r="H140" s="248"/>
      <c r="I140" s="248"/>
    </row>
    <row r="141" spans="1:9" ht="12.75" customHeight="1">
      <c r="A141" s="339"/>
      <c r="B141" s="339"/>
      <c r="C141" s="339"/>
      <c r="D141" s="339"/>
      <c r="E141" s="339"/>
      <c r="F141" s="339"/>
      <c r="G141" s="339"/>
      <c r="H141" s="339"/>
      <c r="I141" s="339"/>
    </row>
    <row r="142" spans="1:9" ht="12.75" customHeight="1">
      <c r="A142" s="339"/>
      <c r="B142" s="339"/>
      <c r="C142" s="339"/>
      <c r="D142" s="339"/>
      <c r="E142" s="339"/>
      <c r="F142" s="339"/>
      <c r="G142" s="339"/>
      <c r="H142" s="339"/>
      <c r="I142" s="339"/>
    </row>
    <row r="143" spans="1:9" ht="12.75" customHeight="1">
      <c r="A143" s="339"/>
      <c r="B143" s="339"/>
      <c r="C143" s="339"/>
      <c r="D143" s="339"/>
      <c r="E143" s="339"/>
      <c r="F143" s="339"/>
      <c r="G143" s="339"/>
      <c r="H143" s="339"/>
      <c r="I143" s="339"/>
    </row>
    <row r="144" spans="1:9" ht="12.75" customHeight="1">
      <c r="A144" s="339"/>
      <c r="B144" s="339"/>
      <c r="C144" s="339"/>
      <c r="D144" s="339"/>
      <c r="E144" s="339"/>
      <c r="F144" s="339"/>
      <c r="G144" s="339"/>
      <c r="H144" s="339"/>
      <c r="I144" s="339"/>
    </row>
    <row r="145" spans="1:9" ht="12.75" customHeight="1">
      <c r="A145" s="339"/>
      <c r="B145" s="339"/>
      <c r="C145" s="339"/>
      <c r="D145" s="339"/>
      <c r="E145" s="339"/>
      <c r="F145" s="339"/>
      <c r="G145" s="339"/>
      <c r="H145" s="339"/>
      <c r="I145" s="339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334" t="s">
        <v>18</v>
      </c>
      <c r="B148" s="267"/>
      <c r="C148" s="267"/>
      <c r="D148" s="267"/>
      <c r="E148" s="267"/>
      <c r="F148" s="267"/>
      <c r="G148" s="267"/>
      <c r="H148" s="267"/>
      <c r="I148" s="267"/>
    </row>
    <row r="149" spans="1:9" ht="12.75" customHeight="1">
      <c r="A149" s="315" t="s">
        <v>755</v>
      </c>
      <c r="B149" s="316"/>
      <c r="C149" s="316"/>
      <c r="D149" s="316"/>
      <c r="E149" s="316"/>
      <c r="F149" s="316"/>
      <c r="G149" s="316"/>
      <c r="H149" s="316"/>
      <c r="I149" s="317"/>
    </row>
    <row r="150" spans="1:9" ht="12.75" customHeight="1">
      <c r="A150" s="318"/>
      <c r="B150" s="319"/>
      <c r="C150" s="319"/>
      <c r="D150" s="319"/>
      <c r="E150" s="319"/>
      <c r="F150" s="319"/>
      <c r="G150" s="319"/>
      <c r="H150" s="319"/>
      <c r="I150" s="320"/>
    </row>
    <row r="151" spans="1:9" ht="12.75" customHeight="1">
      <c r="A151" s="318"/>
      <c r="B151" s="319"/>
      <c r="C151" s="319"/>
      <c r="D151" s="319"/>
      <c r="E151" s="319"/>
      <c r="F151" s="319"/>
      <c r="G151" s="319"/>
      <c r="H151" s="319"/>
      <c r="I151" s="320"/>
    </row>
    <row r="152" spans="1:9" ht="12.75" customHeight="1">
      <c r="A152" s="318"/>
      <c r="B152" s="319"/>
      <c r="C152" s="319"/>
      <c r="D152" s="319"/>
      <c r="E152" s="319"/>
      <c r="F152" s="319"/>
      <c r="G152" s="319"/>
      <c r="H152" s="319"/>
      <c r="I152" s="320"/>
    </row>
    <row r="153" spans="1:9" ht="12.75" customHeight="1">
      <c r="A153" s="318"/>
      <c r="B153" s="319"/>
      <c r="C153" s="319"/>
      <c r="D153" s="319"/>
      <c r="E153" s="319"/>
      <c r="F153" s="319"/>
      <c r="G153" s="319"/>
      <c r="H153" s="319"/>
      <c r="I153" s="320"/>
    </row>
    <row r="154" spans="1:9" ht="12.75" customHeight="1">
      <c r="A154" s="321"/>
      <c r="B154" s="322"/>
      <c r="C154" s="322"/>
      <c r="D154" s="322"/>
      <c r="E154" s="322"/>
      <c r="F154" s="322"/>
      <c r="G154" s="322"/>
      <c r="H154" s="322"/>
      <c r="I154" s="323"/>
    </row>
    <row r="155" spans="1:9" ht="12.75">
      <c r="A155" s="324" t="s">
        <v>856</v>
      </c>
      <c r="B155" s="324"/>
      <c r="C155" s="324"/>
      <c r="D155" s="324"/>
      <c r="E155" s="324"/>
      <c r="F155" s="324"/>
      <c r="G155" s="324"/>
      <c r="H155" s="324"/>
      <c r="I155" s="324"/>
    </row>
    <row r="156" spans="1:9" ht="12.75">
      <c r="A156" s="325"/>
      <c r="B156" s="325"/>
      <c r="C156" s="325"/>
      <c r="D156" s="325"/>
      <c r="E156" s="325"/>
      <c r="F156" s="325"/>
      <c r="G156" s="325"/>
      <c r="H156" s="325"/>
      <c r="I156" s="325"/>
    </row>
    <row r="157" spans="1:9" ht="12.75">
      <c r="A157" s="325"/>
      <c r="B157" s="325"/>
      <c r="C157" s="325"/>
      <c r="D157" s="325"/>
      <c r="E157" s="325"/>
      <c r="F157" s="325"/>
      <c r="G157" s="325"/>
      <c r="H157" s="325"/>
      <c r="I157" s="325"/>
    </row>
    <row r="158" spans="1:9" ht="12.75">
      <c r="A158" s="325"/>
      <c r="B158" s="325"/>
      <c r="C158" s="325"/>
      <c r="D158" s="325"/>
      <c r="E158" s="325"/>
      <c r="F158" s="325"/>
      <c r="G158" s="325"/>
      <c r="H158" s="325"/>
      <c r="I158" s="325"/>
    </row>
    <row r="159" spans="1:9" ht="12.75">
      <c r="A159" s="325"/>
      <c r="B159" s="325"/>
      <c r="C159" s="325"/>
      <c r="D159" s="325"/>
      <c r="E159" s="325"/>
      <c r="F159" s="325"/>
      <c r="G159" s="325"/>
      <c r="H159" s="325"/>
      <c r="I159" s="325"/>
    </row>
    <row r="160" spans="1:9" ht="12.75">
      <c r="A160" s="325"/>
      <c r="B160" s="325"/>
      <c r="C160" s="325"/>
      <c r="D160" s="325"/>
      <c r="E160" s="325"/>
      <c r="F160" s="325"/>
      <c r="G160" s="325"/>
      <c r="H160" s="325"/>
      <c r="I160" s="325"/>
    </row>
    <row r="161" spans="1:9" ht="12.75">
      <c r="A161" s="326"/>
      <c r="B161" s="326"/>
      <c r="C161" s="326"/>
      <c r="D161" s="326"/>
      <c r="E161" s="326"/>
      <c r="F161" s="326"/>
      <c r="G161" s="326"/>
      <c r="H161" s="326"/>
      <c r="I161" s="326"/>
    </row>
    <row r="162" spans="1:9" ht="12.75">
      <c r="A162" s="326"/>
      <c r="B162" s="326"/>
      <c r="C162" s="326"/>
      <c r="D162" s="326"/>
      <c r="E162" s="326"/>
      <c r="F162" s="326"/>
      <c r="G162" s="326"/>
      <c r="H162" s="326"/>
      <c r="I162" s="326"/>
    </row>
    <row r="163" spans="1:9" ht="12.75">
      <c r="A163" s="326"/>
      <c r="B163" s="326"/>
      <c r="C163" s="326"/>
      <c r="D163" s="326"/>
      <c r="E163" s="326"/>
      <c r="F163" s="326"/>
      <c r="G163" s="326"/>
      <c r="H163" s="326"/>
      <c r="I163" s="326"/>
    </row>
    <row r="164" spans="1:9" ht="12.75">
      <c r="A164" s="326"/>
      <c r="B164" s="326"/>
      <c r="C164" s="326"/>
      <c r="D164" s="326"/>
      <c r="E164" s="326"/>
      <c r="F164" s="326"/>
      <c r="G164" s="326"/>
      <c r="H164" s="326"/>
      <c r="I164" s="326"/>
    </row>
    <row r="165" spans="1:9" ht="12.75">
      <c r="A165" s="326"/>
      <c r="B165" s="326"/>
      <c r="C165" s="326"/>
      <c r="D165" s="326"/>
      <c r="E165" s="326"/>
      <c r="F165" s="326"/>
      <c r="G165" s="326"/>
      <c r="H165" s="326"/>
      <c r="I165" s="326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0.75" customHeight="1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0.75" customHeight="1">
      <c r="A168" s="327"/>
      <c r="B168" s="310"/>
      <c r="C168" s="310"/>
      <c r="D168" s="310"/>
      <c r="E168" s="310"/>
      <c r="F168" s="310"/>
      <c r="G168" s="310"/>
      <c r="H168" s="310"/>
      <c r="I168" s="311"/>
    </row>
    <row r="169" spans="1:9" ht="0.75" customHeight="1">
      <c r="A169" s="309"/>
      <c r="B169" s="310"/>
      <c r="C169" s="310"/>
      <c r="D169" s="310"/>
      <c r="E169" s="310"/>
      <c r="F169" s="310"/>
      <c r="G169" s="310"/>
      <c r="H169" s="310"/>
      <c r="I169" s="311"/>
    </row>
    <row r="170" spans="1:9" ht="0.75" customHeight="1">
      <c r="A170" s="309"/>
      <c r="B170" s="310"/>
      <c r="C170" s="310"/>
      <c r="D170" s="310"/>
      <c r="E170" s="310"/>
      <c r="F170" s="310"/>
      <c r="G170" s="310"/>
      <c r="H170" s="310"/>
      <c r="I170" s="311"/>
    </row>
    <row r="171" spans="1:9" ht="0.75" customHeight="1">
      <c r="A171" s="309"/>
      <c r="B171" s="310"/>
      <c r="C171" s="310"/>
      <c r="D171" s="310"/>
      <c r="E171" s="310"/>
      <c r="F171" s="310"/>
      <c r="G171" s="310"/>
      <c r="H171" s="310"/>
      <c r="I171" s="311"/>
    </row>
    <row r="172" spans="1:9" ht="0.75" customHeight="1">
      <c r="A172" s="327"/>
      <c r="B172" s="310"/>
      <c r="C172" s="310"/>
      <c r="D172" s="310"/>
      <c r="E172" s="310"/>
      <c r="F172" s="310"/>
      <c r="G172" s="310"/>
      <c r="H172" s="310"/>
      <c r="I172" s="311"/>
    </row>
    <row r="173" spans="1:9" ht="0.75" customHeight="1">
      <c r="A173" s="309"/>
      <c r="B173" s="310"/>
      <c r="C173" s="310"/>
      <c r="D173" s="310"/>
      <c r="E173" s="310"/>
      <c r="F173" s="310"/>
      <c r="G173" s="310"/>
      <c r="H173" s="310"/>
      <c r="I173" s="311"/>
    </row>
    <row r="174" spans="1:9" ht="0.75" customHeight="1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0" customHeight="1" hidden="1" thickBot="1">
      <c r="A175" s="303"/>
      <c r="B175" s="304"/>
      <c r="C175" s="304"/>
      <c r="D175" s="304"/>
      <c r="E175" s="304"/>
      <c r="F175" s="304"/>
      <c r="G175" s="304"/>
      <c r="H175" s="304"/>
      <c r="I175" s="305"/>
    </row>
    <row r="176" spans="1:9" ht="0" customHeight="1" hidden="1">
      <c r="A176" s="306"/>
      <c r="B176" s="307"/>
      <c r="C176" s="307"/>
      <c r="D176" s="307"/>
      <c r="E176" s="307"/>
      <c r="F176" s="307"/>
      <c r="G176" s="307"/>
      <c r="H176" s="307"/>
      <c r="I176" s="308"/>
    </row>
    <row r="177" spans="1:9" ht="0" customHeight="1" hidden="1">
      <c r="A177" s="309"/>
      <c r="B177" s="310"/>
      <c r="C177" s="310"/>
      <c r="D177" s="310"/>
      <c r="E177" s="310"/>
      <c r="F177" s="310"/>
      <c r="G177" s="310"/>
      <c r="H177" s="310"/>
      <c r="I177" s="311"/>
    </row>
    <row r="178" spans="1:9" ht="0" customHeight="1" hidden="1">
      <c r="A178" s="312"/>
      <c r="B178" s="313"/>
      <c r="C178" s="313"/>
      <c r="D178" s="313"/>
      <c r="E178" s="313"/>
      <c r="F178" s="313"/>
      <c r="G178" s="313"/>
      <c r="H178" s="313"/>
      <c r="I178" s="314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A55:B58"/>
    <mergeCell ref="F38:I39"/>
    <mergeCell ref="B43:I48"/>
    <mergeCell ref="B12:I12"/>
    <mergeCell ref="B15:I15"/>
    <mergeCell ref="B16:I16"/>
    <mergeCell ref="F23:I23"/>
    <mergeCell ref="B27:I27"/>
    <mergeCell ref="B31:I33"/>
    <mergeCell ref="B25:I25"/>
    <mergeCell ref="C35:E37"/>
    <mergeCell ref="F91:I92"/>
    <mergeCell ref="C93:E93"/>
    <mergeCell ref="F93:I93"/>
    <mergeCell ref="A67:B69"/>
    <mergeCell ref="A63:B63"/>
    <mergeCell ref="A50:C50"/>
    <mergeCell ref="A83:I84"/>
    <mergeCell ref="A65:B66"/>
    <mergeCell ref="F69:I69"/>
    <mergeCell ref="A70:I70"/>
    <mergeCell ref="F35:I37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82:I82"/>
    <mergeCell ref="A73:E73"/>
    <mergeCell ref="C69:E69"/>
    <mergeCell ref="C67:E67"/>
    <mergeCell ref="C68:E68"/>
    <mergeCell ref="A75:I75"/>
    <mergeCell ref="A76:I80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121:I121"/>
    <mergeCell ref="A175:I178"/>
    <mergeCell ref="A149:I154"/>
    <mergeCell ref="A155:I165"/>
    <mergeCell ref="A168:I171"/>
    <mergeCell ref="A172:I173"/>
    <mergeCell ref="A129:I130"/>
    <mergeCell ref="A138:I139"/>
    <mergeCell ref="A148:I148"/>
    <mergeCell ref="A98:I98"/>
    <mergeCell ref="F64:I65"/>
    <mergeCell ref="C91:E92"/>
    <mergeCell ref="B17:I17"/>
    <mergeCell ref="F21:I21"/>
    <mergeCell ref="A64:B64"/>
    <mergeCell ref="F63:I63"/>
    <mergeCell ref="C58:E58"/>
    <mergeCell ref="C59:E59"/>
    <mergeCell ref="F68:I68"/>
    <mergeCell ref="F60:I61"/>
    <mergeCell ref="C94:E94"/>
    <mergeCell ref="F94:I94"/>
    <mergeCell ref="C60:E61"/>
    <mergeCell ref="A71:I72"/>
    <mergeCell ref="A89:F89"/>
    <mergeCell ref="A60:B60"/>
    <mergeCell ref="A91:B96"/>
    <mergeCell ref="F67:I67"/>
    <mergeCell ref="F66:I66"/>
    <mergeCell ref="A120:I120"/>
    <mergeCell ref="B3:F3"/>
    <mergeCell ref="E6:I6"/>
    <mergeCell ref="F40:I40"/>
    <mergeCell ref="B19:I19"/>
    <mergeCell ref="G29:I29"/>
    <mergeCell ref="B10:I10"/>
    <mergeCell ref="A31:A33"/>
    <mergeCell ref="A59:B59"/>
    <mergeCell ref="A103:I118"/>
  </mergeCells>
  <hyperlinks>
    <hyperlink ref="B25" r:id="rId1" display="mineralnevody@minvody.sk"/>
    <hyperlink ref="B27" r:id="rId2" display="www.min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9" t="s">
        <v>13</v>
      </c>
      <c r="B1" s="689"/>
      <c r="C1" s="689"/>
      <c r="D1" s="689"/>
      <c r="E1" s="689"/>
      <c r="F1" s="690"/>
      <c r="G1" s="690"/>
      <c r="H1" s="690"/>
      <c r="I1" s="690"/>
      <c r="J1" s="690"/>
      <c r="K1" s="690"/>
      <c r="L1" s="690"/>
      <c r="M1" s="690"/>
      <c r="N1" s="691"/>
      <c r="O1" s="691"/>
      <c r="P1" s="691"/>
      <c r="Q1" s="691"/>
      <c r="R1" s="691"/>
      <c r="S1" s="691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41" t="s">
        <v>569</v>
      </c>
      <c r="B3" s="551"/>
      <c r="C3" s="681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</row>
    <row r="4" spans="1:19" ht="15.75">
      <c r="A4" s="541" t="s">
        <v>623</v>
      </c>
      <c r="B4" s="551"/>
      <c r="C4" s="683" t="str">
        <f>IF(ISBLANK(Polročná_správa!B12),"  ",Polročná_správa!B12)</f>
        <v>MINERÁLNE VODY a.s.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</row>
    <row r="5" spans="1:19" ht="15.75">
      <c r="A5" s="541" t="s">
        <v>375</v>
      </c>
      <c r="B5" s="542"/>
      <c r="C5" s="683" t="str">
        <f>IF(ISBLANK(Polročná_správa!E6),"  ",Polročná_správa!E6)</f>
        <v>31711464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92" t="s">
        <v>588</v>
      </c>
      <c r="B7" s="693"/>
      <c r="C7" s="685"/>
      <c r="D7" s="686"/>
      <c r="E7" s="705"/>
      <c r="F7" s="685"/>
      <c r="G7" s="704"/>
      <c r="H7" s="705"/>
      <c r="I7" s="685"/>
      <c r="J7" s="696"/>
      <c r="K7" s="686"/>
      <c r="L7" s="685"/>
      <c r="M7" s="686"/>
      <c r="N7" s="685"/>
      <c r="O7" s="686"/>
      <c r="P7" s="685"/>
      <c r="Q7" s="686"/>
      <c r="R7" s="685"/>
      <c r="S7" s="686"/>
    </row>
    <row r="8" spans="1:19" ht="9.75" customHeight="1">
      <c r="A8" s="694"/>
      <c r="B8" s="695"/>
      <c r="C8" s="708"/>
      <c r="D8" s="688"/>
      <c r="E8" s="707"/>
      <c r="F8" s="687"/>
      <c r="G8" s="706"/>
      <c r="H8" s="707"/>
      <c r="I8" s="687"/>
      <c r="J8" s="697"/>
      <c r="K8" s="688"/>
      <c r="L8" s="687"/>
      <c r="M8" s="688"/>
      <c r="N8" s="687"/>
      <c r="O8" s="688"/>
      <c r="P8" s="687"/>
      <c r="Q8" s="688"/>
      <c r="R8" s="687"/>
      <c r="S8" s="688"/>
    </row>
    <row r="9" spans="1:19" ht="12.75">
      <c r="A9" s="698"/>
      <c r="B9" s="699"/>
      <c r="C9" s="700"/>
      <c r="D9" s="588"/>
      <c r="E9" s="137"/>
      <c r="F9" s="701"/>
      <c r="G9" s="702"/>
      <c r="H9" s="703"/>
      <c r="I9" s="701"/>
      <c r="J9" s="702"/>
      <c r="K9" s="703"/>
      <c r="L9" s="679"/>
      <c r="M9" s="680"/>
      <c r="N9" s="679"/>
      <c r="O9" s="680"/>
      <c r="P9" s="679"/>
      <c r="Q9" s="680"/>
      <c r="R9" s="679"/>
      <c r="S9" s="680"/>
    </row>
    <row r="10" spans="1:19" ht="12.75">
      <c r="A10" s="698"/>
      <c r="B10" s="699"/>
      <c r="C10" s="700"/>
      <c r="D10" s="588"/>
      <c r="E10" s="1"/>
      <c r="F10" s="701"/>
      <c r="G10" s="702"/>
      <c r="H10" s="703"/>
      <c r="I10" s="701"/>
      <c r="J10" s="702"/>
      <c r="K10" s="703"/>
      <c r="L10" s="679"/>
      <c r="M10" s="680"/>
      <c r="N10" s="679"/>
      <c r="O10" s="680"/>
      <c r="P10" s="679"/>
      <c r="Q10" s="680"/>
      <c r="R10" s="679"/>
      <c r="S10" s="680"/>
    </row>
    <row r="11" spans="1:19" ht="12.75">
      <c r="A11" s="698"/>
      <c r="B11" s="699"/>
      <c r="C11" s="700"/>
      <c r="D11" s="588"/>
      <c r="E11" s="137"/>
      <c r="F11" s="701"/>
      <c r="G11" s="702"/>
      <c r="H11" s="703"/>
      <c r="I11" s="701"/>
      <c r="J11" s="702"/>
      <c r="K11" s="703"/>
      <c r="L11" s="679"/>
      <c r="M11" s="680"/>
      <c r="N11" s="679"/>
      <c r="O11" s="680"/>
      <c r="P11" s="679"/>
      <c r="Q11" s="680"/>
      <c r="R11" s="679"/>
      <c r="S11" s="680"/>
    </row>
    <row r="12" spans="1:19" ht="12.75">
      <c r="A12" s="698"/>
      <c r="B12" s="699"/>
      <c r="C12" s="700"/>
      <c r="D12" s="588"/>
      <c r="E12" s="137"/>
      <c r="F12" s="701"/>
      <c r="G12" s="702"/>
      <c r="H12" s="703"/>
      <c r="I12" s="701"/>
      <c r="J12" s="702"/>
      <c r="K12" s="703"/>
      <c r="L12" s="679"/>
      <c r="M12" s="680"/>
      <c r="N12" s="679"/>
      <c r="O12" s="680"/>
      <c r="P12" s="679"/>
      <c r="Q12" s="680"/>
      <c r="R12" s="679"/>
      <c r="S12" s="680"/>
    </row>
    <row r="13" spans="1:19" ht="12.75">
      <c r="A13" s="698"/>
      <c r="B13" s="699"/>
      <c r="C13" s="700"/>
      <c r="D13" s="588"/>
      <c r="E13" s="1"/>
      <c r="F13" s="701"/>
      <c r="G13" s="702"/>
      <c r="H13" s="703"/>
      <c r="I13" s="701"/>
      <c r="J13" s="702"/>
      <c r="K13" s="703"/>
      <c r="L13" s="679"/>
      <c r="M13" s="680"/>
      <c r="N13" s="679"/>
      <c r="O13" s="680"/>
      <c r="P13" s="679"/>
      <c r="Q13" s="680"/>
      <c r="R13" s="679"/>
      <c r="S13" s="680"/>
    </row>
    <row r="14" spans="1:19" ht="12.75">
      <c r="A14" s="698"/>
      <c r="B14" s="699"/>
      <c r="C14" s="700"/>
      <c r="D14" s="588"/>
      <c r="E14" s="1"/>
      <c r="F14" s="701"/>
      <c r="G14" s="702"/>
      <c r="H14" s="703"/>
      <c r="I14" s="701"/>
      <c r="J14" s="702"/>
      <c r="K14" s="703"/>
      <c r="L14" s="679"/>
      <c r="M14" s="680"/>
      <c r="N14" s="679"/>
      <c r="O14" s="680"/>
      <c r="P14" s="679"/>
      <c r="Q14" s="680"/>
      <c r="R14" s="679"/>
      <c r="S14" s="680"/>
    </row>
    <row r="15" spans="1:19" ht="12.75">
      <c r="A15" s="698"/>
      <c r="B15" s="699"/>
      <c r="C15" s="700"/>
      <c r="D15" s="588"/>
      <c r="E15" s="1"/>
      <c r="F15" s="701"/>
      <c r="G15" s="702"/>
      <c r="H15" s="703"/>
      <c r="I15" s="701"/>
      <c r="J15" s="702"/>
      <c r="K15" s="703"/>
      <c r="L15" s="679"/>
      <c r="M15" s="680"/>
      <c r="N15" s="679"/>
      <c r="O15" s="680"/>
      <c r="P15" s="679"/>
      <c r="Q15" s="680"/>
      <c r="R15" s="679"/>
      <c r="S15" s="680"/>
    </row>
    <row r="16" spans="1:19" ht="12.75">
      <c r="A16" s="698"/>
      <c r="B16" s="699"/>
      <c r="C16" s="700"/>
      <c r="D16" s="588"/>
      <c r="E16" s="1"/>
      <c r="F16" s="701"/>
      <c r="G16" s="702"/>
      <c r="H16" s="703"/>
      <c r="I16" s="701"/>
      <c r="J16" s="702"/>
      <c r="K16" s="703"/>
      <c r="L16" s="679"/>
      <c r="M16" s="680"/>
      <c r="N16" s="679"/>
      <c r="O16" s="680"/>
      <c r="P16" s="679"/>
      <c r="Q16" s="680"/>
      <c r="R16" s="679"/>
      <c r="S16" s="680"/>
    </row>
    <row r="17" spans="1:19" ht="12.75">
      <c r="A17" s="698"/>
      <c r="B17" s="699"/>
      <c r="C17" s="700"/>
      <c r="D17" s="588"/>
      <c r="E17" s="1"/>
      <c r="F17" s="701"/>
      <c r="G17" s="702"/>
      <c r="H17" s="703"/>
      <c r="I17" s="701"/>
      <c r="J17" s="702"/>
      <c r="K17" s="703"/>
      <c r="L17" s="679"/>
      <c r="M17" s="680"/>
      <c r="N17" s="679"/>
      <c r="O17" s="680"/>
      <c r="P17" s="679"/>
      <c r="Q17" s="680"/>
      <c r="R17" s="679"/>
      <c r="S17" s="680"/>
    </row>
    <row r="18" spans="1:19" ht="12.75">
      <c r="A18" s="698"/>
      <c r="B18" s="699"/>
      <c r="C18" s="700"/>
      <c r="D18" s="588"/>
      <c r="E18" s="1"/>
      <c r="F18" s="701"/>
      <c r="G18" s="702"/>
      <c r="H18" s="703"/>
      <c r="I18" s="701"/>
      <c r="J18" s="702"/>
      <c r="K18" s="703"/>
      <c r="L18" s="679"/>
      <c r="M18" s="680"/>
      <c r="N18" s="679"/>
      <c r="O18" s="680"/>
      <c r="P18" s="679"/>
      <c r="Q18" s="680"/>
      <c r="R18" s="679"/>
      <c r="S18" s="680"/>
    </row>
    <row r="19" spans="1:19" ht="12.75">
      <c r="A19" s="698"/>
      <c r="B19" s="699"/>
      <c r="C19" s="700"/>
      <c r="D19" s="588"/>
      <c r="E19" s="1"/>
      <c r="F19" s="701"/>
      <c r="G19" s="702"/>
      <c r="H19" s="703"/>
      <c r="I19" s="701"/>
      <c r="J19" s="702"/>
      <c r="K19" s="703"/>
      <c r="L19" s="679"/>
      <c r="M19" s="680"/>
      <c r="N19" s="679"/>
      <c r="O19" s="680"/>
      <c r="P19" s="679"/>
      <c r="Q19" s="680"/>
      <c r="R19" s="679"/>
      <c r="S19" s="680"/>
    </row>
    <row r="20" spans="1:19" ht="12.75">
      <c r="A20" s="698"/>
      <c r="B20" s="699"/>
      <c r="C20" s="700"/>
      <c r="D20" s="588"/>
      <c r="E20" s="1"/>
      <c r="F20" s="701"/>
      <c r="G20" s="702"/>
      <c r="H20" s="703"/>
      <c r="I20" s="701"/>
      <c r="J20" s="702"/>
      <c r="K20" s="703"/>
      <c r="L20" s="679"/>
      <c r="M20" s="680"/>
      <c r="N20" s="679"/>
      <c r="O20" s="680"/>
      <c r="P20" s="679"/>
      <c r="Q20" s="680"/>
      <c r="R20" s="679"/>
      <c r="S20" s="680"/>
    </row>
    <row r="21" spans="1:19" ht="12.75">
      <c r="A21" s="698"/>
      <c r="B21" s="699"/>
      <c r="C21" s="700"/>
      <c r="D21" s="588"/>
      <c r="E21" s="137"/>
      <c r="F21" s="701"/>
      <c r="G21" s="702"/>
      <c r="H21" s="703"/>
      <c r="I21" s="701"/>
      <c r="J21" s="702"/>
      <c r="K21" s="703"/>
      <c r="L21" s="679"/>
      <c r="M21" s="680"/>
      <c r="N21" s="679"/>
      <c r="O21" s="680"/>
      <c r="P21" s="679"/>
      <c r="Q21" s="680"/>
      <c r="R21" s="679"/>
      <c r="S21" s="680"/>
    </row>
    <row r="22" spans="1:19" ht="12.75">
      <c r="A22" s="698"/>
      <c r="B22" s="699"/>
      <c r="C22" s="700"/>
      <c r="D22" s="588"/>
      <c r="E22" s="1"/>
      <c r="F22" s="701"/>
      <c r="G22" s="702"/>
      <c r="H22" s="703"/>
      <c r="I22" s="701"/>
      <c r="J22" s="702"/>
      <c r="K22" s="703"/>
      <c r="L22" s="679"/>
      <c r="M22" s="680"/>
      <c r="N22" s="679"/>
      <c r="O22" s="680"/>
      <c r="P22" s="679"/>
      <c r="Q22" s="680"/>
      <c r="R22" s="679"/>
      <c r="S22" s="680"/>
    </row>
    <row r="23" spans="1:19" ht="12.75">
      <c r="A23" s="698"/>
      <c r="B23" s="699"/>
      <c r="C23" s="700"/>
      <c r="D23" s="588"/>
      <c r="E23" s="1"/>
      <c r="F23" s="701"/>
      <c r="G23" s="702"/>
      <c r="H23" s="703"/>
      <c r="I23" s="701"/>
      <c r="J23" s="702"/>
      <c r="K23" s="703"/>
      <c r="L23" s="679"/>
      <c r="M23" s="680"/>
      <c r="N23" s="679"/>
      <c r="O23" s="680"/>
      <c r="P23" s="679"/>
      <c r="Q23" s="680"/>
      <c r="R23" s="679"/>
      <c r="S23" s="680"/>
    </row>
    <row r="24" spans="1:19" ht="12.75">
      <c r="A24" s="698"/>
      <c r="B24" s="699"/>
      <c r="C24" s="700"/>
      <c r="D24" s="588"/>
      <c r="E24" s="1"/>
      <c r="F24" s="701"/>
      <c r="G24" s="702"/>
      <c r="H24" s="703"/>
      <c r="I24" s="701"/>
      <c r="J24" s="702"/>
      <c r="K24" s="703"/>
      <c r="L24" s="679"/>
      <c r="M24" s="680"/>
      <c r="N24" s="679"/>
      <c r="O24" s="680"/>
      <c r="P24" s="679"/>
      <c r="Q24" s="680"/>
      <c r="R24" s="679"/>
      <c r="S24" s="680"/>
    </row>
    <row r="25" spans="1:19" ht="12.75">
      <c r="A25" s="698"/>
      <c r="B25" s="699"/>
      <c r="C25" s="700"/>
      <c r="D25" s="588"/>
      <c r="E25" s="1"/>
      <c r="F25" s="701"/>
      <c r="G25" s="702"/>
      <c r="H25" s="703"/>
      <c r="I25" s="701"/>
      <c r="J25" s="702"/>
      <c r="K25" s="703"/>
      <c r="L25" s="679"/>
      <c r="M25" s="680"/>
      <c r="N25" s="679"/>
      <c r="O25" s="680"/>
      <c r="P25" s="679"/>
      <c r="Q25" s="680"/>
      <c r="R25" s="679"/>
      <c r="S25" s="680"/>
    </row>
    <row r="26" spans="1:19" ht="12.75">
      <c r="A26" s="698"/>
      <c r="B26" s="699"/>
      <c r="C26" s="700"/>
      <c r="D26" s="588"/>
      <c r="E26" s="1"/>
      <c r="F26" s="701"/>
      <c r="G26" s="702"/>
      <c r="H26" s="703"/>
      <c r="I26" s="701"/>
      <c r="J26" s="702"/>
      <c r="K26" s="703"/>
      <c r="L26" s="679"/>
      <c r="M26" s="680"/>
      <c r="N26" s="679"/>
      <c r="O26" s="680"/>
      <c r="P26" s="679"/>
      <c r="Q26" s="680"/>
      <c r="R26" s="679"/>
      <c r="S26" s="680"/>
    </row>
    <row r="27" spans="1:19" ht="12.75">
      <c r="A27" s="698"/>
      <c r="B27" s="699"/>
      <c r="C27" s="700"/>
      <c r="D27" s="588"/>
      <c r="E27" s="1"/>
      <c r="F27" s="701"/>
      <c r="G27" s="702"/>
      <c r="H27" s="703"/>
      <c r="I27" s="701"/>
      <c r="J27" s="702"/>
      <c r="K27" s="703"/>
      <c r="L27" s="679"/>
      <c r="M27" s="680"/>
      <c r="N27" s="679"/>
      <c r="O27" s="680"/>
      <c r="P27" s="679"/>
      <c r="Q27" s="680"/>
      <c r="R27" s="679"/>
      <c r="S27" s="680"/>
    </row>
    <row r="28" spans="1:19" ht="12.75">
      <c r="A28" s="698"/>
      <c r="B28" s="699"/>
      <c r="C28" s="700"/>
      <c r="D28" s="588"/>
      <c r="E28" s="1"/>
      <c r="F28" s="701"/>
      <c r="G28" s="702"/>
      <c r="H28" s="703"/>
      <c r="I28" s="701"/>
      <c r="J28" s="702"/>
      <c r="K28" s="703"/>
      <c r="L28" s="679"/>
      <c r="M28" s="680"/>
      <c r="N28" s="679"/>
      <c r="O28" s="680"/>
      <c r="P28" s="679"/>
      <c r="Q28" s="680"/>
      <c r="R28" s="679"/>
      <c r="S28" s="680"/>
    </row>
    <row r="29" spans="1:19" ht="12.75">
      <c r="A29" s="698"/>
      <c r="B29" s="699"/>
      <c r="C29" s="700"/>
      <c r="D29" s="588"/>
      <c r="E29" s="1"/>
      <c r="F29" s="701"/>
      <c r="G29" s="702"/>
      <c r="H29" s="703"/>
      <c r="I29" s="701"/>
      <c r="J29" s="702"/>
      <c r="K29" s="703"/>
      <c r="L29" s="679"/>
      <c r="M29" s="680"/>
      <c r="N29" s="679"/>
      <c r="O29" s="680"/>
      <c r="P29" s="679"/>
      <c r="Q29" s="680"/>
      <c r="R29" s="679"/>
      <c r="S29" s="680"/>
    </row>
    <row r="30" spans="1:19" ht="12.75">
      <c r="A30" s="698"/>
      <c r="B30" s="699"/>
      <c r="C30" s="700"/>
      <c r="D30" s="588"/>
      <c r="E30" s="1"/>
      <c r="F30" s="701"/>
      <c r="G30" s="702"/>
      <c r="H30" s="703"/>
      <c r="I30" s="701"/>
      <c r="J30" s="702"/>
      <c r="K30" s="703"/>
      <c r="L30" s="679"/>
      <c r="M30" s="680"/>
      <c r="N30" s="679"/>
      <c r="O30" s="680"/>
      <c r="P30" s="679"/>
      <c r="Q30" s="680"/>
      <c r="R30" s="679"/>
      <c r="S30" s="680"/>
    </row>
    <row r="31" spans="1:19" ht="12.75">
      <c r="A31" s="698"/>
      <c r="B31" s="699"/>
      <c r="C31" s="700"/>
      <c r="D31" s="588"/>
      <c r="E31" s="137"/>
      <c r="F31" s="701"/>
      <c r="G31" s="702"/>
      <c r="H31" s="703"/>
      <c r="I31" s="701"/>
      <c r="J31" s="702"/>
      <c r="K31" s="703"/>
      <c r="L31" s="679"/>
      <c r="M31" s="680"/>
      <c r="N31" s="679"/>
      <c r="O31" s="680"/>
      <c r="P31" s="679"/>
      <c r="Q31" s="680"/>
      <c r="R31" s="679"/>
      <c r="S31" s="680"/>
    </row>
    <row r="32" spans="1:19" ht="12.75">
      <c r="A32" s="698"/>
      <c r="B32" s="699"/>
      <c r="C32" s="700"/>
      <c r="D32" s="588"/>
      <c r="E32" s="1"/>
      <c r="F32" s="701"/>
      <c r="G32" s="702"/>
      <c r="H32" s="703"/>
      <c r="I32" s="701"/>
      <c r="J32" s="702"/>
      <c r="K32" s="703"/>
      <c r="L32" s="679"/>
      <c r="M32" s="680"/>
      <c r="N32" s="679"/>
      <c r="O32" s="680"/>
      <c r="P32" s="679"/>
      <c r="Q32" s="680"/>
      <c r="R32" s="679"/>
      <c r="S32" s="680"/>
    </row>
    <row r="33" spans="1:19" ht="12.75">
      <c r="A33" s="698"/>
      <c r="B33" s="699"/>
      <c r="C33" s="700"/>
      <c r="D33" s="588"/>
      <c r="E33" s="1"/>
      <c r="F33" s="701"/>
      <c r="G33" s="702"/>
      <c r="H33" s="703"/>
      <c r="I33" s="701"/>
      <c r="J33" s="702"/>
      <c r="K33" s="703"/>
      <c r="L33" s="679"/>
      <c r="M33" s="680"/>
      <c r="N33" s="679"/>
      <c r="O33" s="680"/>
      <c r="P33" s="679"/>
      <c r="Q33" s="680"/>
      <c r="R33" s="679"/>
      <c r="S33" s="680"/>
    </row>
    <row r="34" spans="1:19" ht="12.75">
      <c r="A34" s="698"/>
      <c r="B34" s="699"/>
      <c r="C34" s="700"/>
      <c r="D34" s="588"/>
      <c r="E34" s="1"/>
      <c r="F34" s="701"/>
      <c r="G34" s="702"/>
      <c r="H34" s="703"/>
      <c r="I34" s="701"/>
      <c r="J34" s="702"/>
      <c r="K34" s="703"/>
      <c r="L34" s="679"/>
      <c r="M34" s="680"/>
      <c r="N34" s="679"/>
      <c r="O34" s="680"/>
      <c r="P34" s="679"/>
      <c r="Q34" s="680"/>
      <c r="R34" s="679"/>
      <c r="S34" s="680"/>
    </row>
    <row r="35" spans="1:19" ht="12.75">
      <c r="A35" s="698"/>
      <c r="B35" s="699"/>
      <c r="C35" s="700"/>
      <c r="D35" s="588"/>
      <c r="E35" s="1"/>
      <c r="F35" s="701"/>
      <c r="G35" s="702"/>
      <c r="H35" s="703"/>
      <c r="I35" s="701"/>
      <c r="J35" s="702"/>
      <c r="K35" s="703"/>
      <c r="L35" s="679"/>
      <c r="M35" s="680"/>
      <c r="N35" s="679"/>
      <c r="O35" s="680"/>
      <c r="P35" s="679"/>
      <c r="Q35" s="680"/>
      <c r="R35" s="679"/>
      <c r="S35" s="680"/>
    </row>
    <row r="36" spans="1:19" ht="12.75">
      <c r="A36" s="698"/>
      <c r="B36" s="699"/>
      <c r="C36" s="700"/>
      <c r="D36" s="588"/>
      <c r="E36" s="1"/>
      <c r="F36" s="701"/>
      <c r="G36" s="702"/>
      <c r="H36" s="703"/>
      <c r="I36" s="701"/>
      <c r="J36" s="702"/>
      <c r="K36" s="703"/>
      <c r="L36" s="679"/>
      <c r="M36" s="680"/>
      <c r="N36" s="679"/>
      <c r="O36" s="680"/>
      <c r="P36" s="679"/>
      <c r="Q36" s="680"/>
      <c r="R36" s="679"/>
      <c r="S36" s="680"/>
    </row>
    <row r="37" spans="1:19" ht="12.75">
      <c r="A37" s="698"/>
      <c r="B37" s="699"/>
      <c r="C37" s="700"/>
      <c r="D37" s="588"/>
      <c r="E37" s="1"/>
      <c r="F37" s="701"/>
      <c r="G37" s="702"/>
      <c r="H37" s="703"/>
      <c r="I37" s="701"/>
      <c r="J37" s="702"/>
      <c r="K37" s="703"/>
      <c r="L37" s="679"/>
      <c r="M37" s="680"/>
      <c r="N37" s="679"/>
      <c r="O37" s="680"/>
      <c r="P37" s="679"/>
      <c r="Q37" s="680"/>
      <c r="R37" s="679"/>
      <c r="S37" s="680"/>
    </row>
    <row r="38" spans="1:19" ht="12.75">
      <c r="A38" s="698"/>
      <c r="B38" s="699"/>
      <c r="C38" s="700"/>
      <c r="D38" s="588"/>
      <c r="E38" s="1"/>
      <c r="F38" s="701"/>
      <c r="G38" s="702"/>
      <c r="H38" s="703"/>
      <c r="I38" s="701"/>
      <c r="J38" s="702"/>
      <c r="K38" s="703"/>
      <c r="L38" s="679"/>
      <c r="M38" s="680"/>
      <c r="N38" s="679"/>
      <c r="O38" s="680"/>
      <c r="P38" s="679"/>
      <c r="Q38" s="680"/>
      <c r="R38" s="679"/>
      <c r="S38" s="680"/>
    </row>
    <row r="39" spans="1:19" ht="12.75">
      <c r="A39" s="698"/>
      <c r="B39" s="699"/>
      <c r="C39" s="700"/>
      <c r="D39" s="588"/>
      <c r="E39" s="1"/>
      <c r="F39" s="701"/>
      <c r="G39" s="702"/>
      <c r="H39" s="703"/>
      <c r="I39" s="701"/>
      <c r="J39" s="702"/>
      <c r="K39" s="703"/>
      <c r="L39" s="679"/>
      <c r="M39" s="680"/>
      <c r="N39" s="679"/>
      <c r="O39" s="680"/>
      <c r="P39" s="679"/>
      <c r="Q39" s="680"/>
      <c r="R39" s="679"/>
      <c r="S39" s="680"/>
    </row>
    <row r="40" spans="1:19" ht="12.75">
      <c r="A40" s="698"/>
      <c r="B40" s="699"/>
      <c r="C40" s="700"/>
      <c r="D40" s="588"/>
      <c r="E40" s="137"/>
      <c r="F40" s="701"/>
      <c r="G40" s="702"/>
      <c r="H40" s="703"/>
      <c r="I40" s="701"/>
      <c r="J40" s="702"/>
      <c r="K40" s="703"/>
      <c r="L40" s="679"/>
      <c r="M40" s="680"/>
      <c r="N40" s="679"/>
      <c r="O40" s="680"/>
      <c r="P40" s="679"/>
      <c r="Q40" s="680"/>
      <c r="R40" s="679"/>
      <c r="S40" s="680"/>
    </row>
    <row r="41" spans="1:19" ht="12.75">
      <c r="A41" s="698"/>
      <c r="B41" s="699"/>
      <c r="C41" s="700"/>
      <c r="D41" s="588"/>
      <c r="E41" s="137"/>
      <c r="F41" s="701"/>
      <c r="G41" s="702"/>
      <c r="H41" s="703"/>
      <c r="I41" s="701"/>
      <c r="J41" s="702"/>
      <c r="K41" s="703"/>
      <c r="L41" s="679"/>
      <c r="M41" s="680"/>
      <c r="N41" s="679"/>
      <c r="O41" s="680"/>
      <c r="P41" s="679"/>
      <c r="Q41" s="680"/>
      <c r="R41" s="679"/>
      <c r="S41" s="680"/>
    </row>
    <row r="42" spans="1:19" ht="12.75">
      <c r="A42" s="698"/>
      <c r="B42" s="699"/>
      <c r="C42" s="700"/>
      <c r="D42" s="588"/>
      <c r="E42" s="1"/>
      <c r="F42" s="701"/>
      <c r="G42" s="702"/>
      <c r="H42" s="703"/>
      <c r="I42" s="701"/>
      <c r="J42" s="702"/>
      <c r="K42" s="703"/>
      <c r="L42" s="679"/>
      <c r="M42" s="680"/>
      <c r="N42" s="679"/>
      <c r="O42" s="680"/>
      <c r="P42" s="679"/>
      <c r="Q42" s="680"/>
      <c r="R42" s="679"/>
      <c r="S42" s="680"/>
    </row>
    <row r="43" spans="1:19" ht="12.75">
      <c r="A43" s="698"/>
      <c r="B43" s="699"/>
      <c r="C43" s="700"/>
      <c r="D43" s="588"/>
      <c r="E43" s="1"/>
      <c r="F43" s="701"/>
      <c r="G43" s="702"/>
      <c r="H43" s="703"/>
      <c r="I43" s="701"/>
      <c r="J43" s="702"/>
      <c r="K43" s="703"/>
      <c r="L43" s="679"/>
      <c r="M43" s="680"/>
      <c r="N43" s="679"/>
      <c r="O43" s="680"/>
      <c r="P43" s="679"/>
      <c r="Q43" s="680"/>
      <c r="R43" s="679"/>
      <c r="S43" s="680"/>
    </row>
    <row r="44" spans="1:19" ht="12.75">
      <c r="A44" s="698"/>
      <c r="B44" s="699"/>
      <c r="C44" s="700"/>
      <c r="D44" s="588"/>
      <c r="E44" s="1"/>
      <c r="F44" s="701"/>
      <c r="G44" s="702"/>
      <c r="H44" s="703"/>
      <c r="I44" s="701"/>
      <c r="J44" s="702"/>
      <c r="K44" s="703"/>
      <c r="L44" s="679"/>
      <c r="M44" s="680"/>
      <c r="N44" s="679"/>
      <c r="O44" s="680"/>
      <c r="P44" s="679"/>
      <c r="Q44" s="680"/>
      <c r="R44" s="679"/>
      <c r="S44" s="680"/>
    </row>
    <row r="45" spans="1:19" ht="12.75">
      <c r="A45" s="698"/>
      <c r="B45" s="699"/>
      <c r="C45" s="700"/>
      <c r="D45" s="588"/>
      <c r="E45" s="1"/>
      <c r="F45" s="701"/>
      <c r="G45" s="702"/>
      <c r="H45" s="703"/>
      <c r="I45" s="701"/>
      <c r="J45" s="702"/>
      <c r="K45" s="703"/>
      <c r="L45" s="679"/>
      <c r="M45" s="680"/>
      <c r="N45" s="679"/>
      <c r="O45" s="680"/>
      <c r="P45" s="679"/>
      <c r="Q45" s="680"/>
      <c r="R45" s="679"/>
      <c r="S45" s="680"/>
    </row>
    <row r="46" spans="1:19" ht="12.75">
      <c r="A46" s="698"/>
      <c r="B46" s="699"/>
      <c r="C46" s="700"/>
      <c r="D46" s="588"/>
      <c r="E46" s="1"/>
      <c r="F46" s="701"/>
      <c r="G46" s="702"/>
      <c r="H46" s="703"/>
      <c r="I46" s="701"/>
      <c r="J46" s="702"/>
      <c r="K46" s="703"/>
      <c r="L46" s="679"/>
      <c r="M46" s="680"/>
      <c r="N46" s="679"/>
      <c r="O46" s="680"/>
      <c r="P46" s="679"/>
      <c r="Q46" s="680"/>
      <c r="R46" s="679"/>
      <c r="S46" s="680"/>
    </row>
    <row r="47" spans="1:19" ht="12.75">
      <c r="A47" s="698"/>
      <c r="B47" s="699"/>
      <c r="C47" s="700"/>
      <c r="D47" s="588"/>
      <c r="E47" s="1"/>
      <c r="F47" s="701"/>
      <c r="G47" s="702"/>
      <c r="H47" s="703"/>
      <c r="I47" s="701"/>
      <c r="J47" s="702"/>
      <c r="K47" s="703"/>
      <c r="L47" s="679"/>
      <c r="M47" s="680"/>
      <c r="N47" s="679"/>
      <c r="O47" s="680"/>
      <c r="P47" s="679"/>
      <c r="Q47" s="680"/>
      <c r="R47" s="679"/>
      <c r="S47" s="680"/>
    </row>
    <row r="48" spans="1:19" ht="12.75">
      <c r="A48" s="698"/>
      <c r="B48" s="699"/>
      <c r="C48" s="700"/>
      <c r="D48" s="588"/>
      <c r="E48" s="1"/>
      <c r="F48" s="701"/>
      <c r="G48" s="702"/>
      <c r="H48" s="703"/>
      <c r="I48" s="701"/>
      <c r="J48" s="702"/>
      <c r="K48" s="703"/>
      <c r="L48" s="679"/>
      <c r="M48" s="680"/>
      <c r="N48" s="679"/>
      <c r="O48" s="680"/>
      <c r="P48" s="679"/>
      <c r="Q48" s="680"/>
      <c r="R48" s="679"/>
      <c r="S48" s="680"/>
    </row>
    <row r="49" spans="1:19" ht="12.75">
      <c r="A49" s="698"/>
      <c r="B49" s="699"/>
      <c r="C49" s="700"/>
      <c r="D49" s="588"/>
      <c r="E49" s="137"/>
      <c r="F49" s="701"/>
      <c r="G49" s="702"/>
      <c r="H49" s="703"/>
      <c r="I49" s="701"/>
      <c r="J49" s="702"/>
      <c r="K49" s="703"/>
      <c r="L49" s="679"/>
      <c r="M49" s="680"/>
      <c r="N49" s="679"/>
      <c r="O49" s="680"/>
      <c r="P49" s="679"/>
      <c r="Q49" s="680"/>
      <c r="R49" s="679"/>
      <c r="S49" s="680"/>
    </row>
    <row r="50" spans="1:19" ht="12.75">
      <c r="A50" s="698"/>
      <c r="B50" s="699"/>
      <c r="C50" s="700"/>
      <c r="D50" s="588"/>
      <c r="E50" s="1"/>
      <c r="F50" s="701"/>
      <c r="G50" s="702"/>
      <c r="H50" s="703"/>
      <c r="I50" s="701"/>
      <c r="J50" s="702"/>
      <c r="K50" s="703"/>
      <c r="L50" s="679"/>
      <c r="M50" s="680"/>
      <c r="N50" s="679"/>
      <c r="O50" s="680"/>
      <c r="P50" s="679"/>
      <c r="Q50" s="680"/>
      <c r="R50" s="679"/>
      <c r="S50" s="680"/>
    </row>
    <row r="51" spans="1:19" ht="12.75">
      <c r="A51" s="698"/>
      <c r="B51" s="699"/>
      <c r="C51" s="700"/>
      <c r="D51" s="588"/>
      <c r="E51" s="1"/>
      <c r="F51" s="701"/>
      <c r="G51" s="702"/>
      <c r="H51" s="703"/>
      <c r="I51" s="701"/>
      <c r="J51" s="702"/>
      <c r="K51" s="703"/>
      <c r="L51" s="679"/>
      <c r="M51" s="680"/>
      <c r="N51" s="679"/>
      <c r="O51" s="680"/>
      <c r="P51" s="679"/>
      <c r="Q51" s="680"/>
      <c r="R51" s="679"/>
      <c r="S51" s="680"/>
    </row>
    <row r="52" spans="1:19" ht="12.75">
      <c r="A52" s="698"/>
      <c r="B52" s="699"/>
      <c r="C52" s="700"/>
      <c r="D52" s="588"/>
      <c r="E52" s="1"/>
      <c r="F52" s="701"/>
      <c r="G52" s="702"/>
      <c r="H52" s="703"/>
      <c r="I52" s="701"/>
      <c r="J52" s="702"/>
      <c r="K52" s="703"/>
      <c r="L52" s="679"/>
      <c r="M52" s="680"/>
      <c r="N52" s="679"/>
      <c r="O52" s="680"/>
      <c r="P52" s="679"/>
      <c r="Q52" s="680"/>
      <c r="R52" s="679"/>
      <c r="S52" s="680"/>
    </row>
    <row r="53" spans="1:19" ht="12.75">
      <c r="A53" s="698"/>
      <c r="B53" s="699"/>
      <c r="C53" s="700"/>
      <c r="D53" s="588"/>
      <c r="E53" s="1"/>
      <c r="F53" s="701"/>
      <c r="G53" s="702"/>
      <c r="H53" s="703"/>
      <c r="I53" s="701"/>
      <c r="J53" s="702"/>
      <c r="K53" s="703"/>
      <c r="L53" s="679"/>
      <c r="M53" s="680"/>
      <c r="N53" s="679"/>
      <c r="O53" s="680"/>
      <c r="P53" s="679"/>
      <c r="Q53" s="680"/>
      <c r="R53" s="679"/>
      <c r="S53" s="680"/>
    </row>
    <row r="54" spans="1:19" ht="12.75">
      <c r="A54" s="698"/>
      <c r="B54" s="699"/>
      <c r="C54" s="700"/>
      <c r="D54" s="588"/>
      <c r="E54" s="1"/>
      <c r="F54" s="701"/>
      <c r="G54" s="702"/>
      <c r="H54" s="703"/>
      <c r="I54" s="701"/>
      <c r="J54" s="702"/>
      <c r="K54" s="703"/>
      <c r="L54" s="679"/>
      <c r="M54" s="680"/>
      <c r="N54" s="679"/>
      <c r="O54" s="680"/>
      <c r="P54" s="679"/>
      <c r="Q54" s="680"/>
      <c r="R54" s="679"/>
      <c r="S54" s="680"/>
    </row>
    <row r="55" spans="1:19" ht="12.75">
      <c r="A55" s="698"/>
      <c r="B55" s="699"/>
      <c r="C55" s="700"/>
      <c r="D55" s="588"/>
      <c r="E55" s="1"/>
      <c r="F55" s="701"/>
      <c r="G55" s="702"/>
      <c r="H55" s="703"/>
      <c r="I55" s="701"/>
      <c r="J55" s="702"/>
      <c r="K55" s="703"/>
      <c r="L55" s="679"/>
      <c r="M55" s="680"/>
      <c r="N55" s="679"/>
      <c r="O55" s="680"/>
      <c r="P55" s="679"/>
      <c r="Q55" s="680"/>
      <c r="R55" s="679"/>
      <c r="S55" s="680"/>
    </row>
    <row r="56" spans="1:19" ht="12.75">
      <c r="A56" s="698"/>
      <c r="B56" s="699"/>
      <c r="C56" s="700"/>
      <c r="D56" s="588"/>
      <c r="E56" s="137"/>
      <c r="F56" s="701"/>
      <c r="G56" s="702"/>
      <c r="H56" s="703"/>
      <c r="I56" s="701"/>
      <c r="J56" s="702"/>
      <c r="K56" s="703"/>
      <c r="L56" s="679"/>
      <c r="M56" s="680"/>
      <c r="N56" s="679"/>
      <c r="O56" s="680"/>
      <c r="P56" s="679"/>
      <c r="Q56" s="680"/>
      <c r="R56" s="679"/>
      <c r="S56" s="680"/>
    </row>
    <row r="57" spans="1:19" ht="12.75">
      <c r="A57" s="698"/>
      <c r="B57" s="699"/>
      <c r="C57" s="700"/>
      <c r="D57" s="588"/>
      <c r="E57" s="1"/>
      <c r="F57" s="701"/>
      <c r="G57" s="702"/>
      <c r="H57" s="703"/>
      <c r="I57" s="701"/>
      <c r="J57" s="702"/>
      <c r="K57" s="703"/>
      <c r="L57" s="679"/>
      <c r="M57" s="680"/>
      <c r="N57" s="679"/>
      <c r="O57" s="680"/>
      <c r="P57" s="679"/>
      <c r="Q57" s="680"/>
      <c r="R57" s="679"/>
      <c r="S57" s="680"/>
    </row>
    <row r="58" spans="1:19" ht="12.75">
      <c r="A58" s="698"/>
      <c r="B58" s="699"/>
      <c r="C58" s="700"/>
      <c r="D58" s="588"/>
      <c r="E58" s="1"/>
      <c r="F58" s="701"/>
      <c r="G58" s="702"/>
      <c r="H58" s="703"/>
      <c r="I58" s="701"/>
      <c r="J58" s="702"/>
      <c r="K58" s="703"/>
      <c r="L58" s="679"/>
      <c r="M58" s="680"/>
      <c r="N58" s="679"/>
      <c r="O58" s="680"/>
      <c r="P58" s="679"/>
      <c r="Q58" s="680"/>
      <c r="R58" s="679"/>
      <c r="S58" s="680"/>
    </row>
    <row r="59" spans="1:19" ht="12.75">
      <c r="A59" s="698"/>
      <c r="B59" s="699"/>
      <c r="C59" s="700"/>
      <c r="D59" s="588"/>
      <c r="E59" s="1"/>
      <c r="F59" s="701"/>
      <c r="G59" s="702"/>
      <c r="H59" s="703"/>
      <c r="I59" s="701"/>
      <c r="J59" s="702"/>
      <c r="K59" s="703"/>
      <c r="L59" s="679"/>
      <c r="M59" s="680"/>
      <c r="N59" s="679"/>
      <c r="O59" s="680"/>
      <c r="P59" s="679"/>
      <c r="Q59" s="680"/>
      <c r="R59" s="679"/>
      <c r="S59" s="680"/>
    </row>
    <row r="60" spans="1:19" ht="12.75">
      <c r="A60" s="698"/>
      <c r="B60" s="699"/>
      <c r="C60" s="700"/>
      <c r="D60" s="588"/>
      <c r="E60" s="1"/>
      <c r="F60" s="701"/>
      <c r="G60" s="702"/>
      <c r="H60" s="703"/>
      <c r="I60" s="701"/>
      <c r="J60" s="702"/>
      <c r="K60" s="703"/>
      <c r="L60" s="679"/>
      <c r="M60" s="680"/>
      <c r="N60" s="679"/>
      <c r="O60" s="680"/>
      <c r="P60" s="679"/>
      <c r="Q60" s="680"/>
      <c r="R60" s="679"/>
      <c r="S60" s="680"/>
    </row>
    <row r="61" spans="1:19" ht="12.75">
      <c r="A61" s="698"/>
      <c r="B61" s="699"/>
      <c r="C61" s="700"/>
      <c r="D61" s="588"/>
      <c r="E61" s="1"/>
      <c r="F61" s="701"/>
      <c r="G61" s="702"/>
      <c r="H61" s="703"/>
      <c r="I61" s="701"/>
      <c r="J61" s="702"/>
      <c r="K61" s="703"/>
      <c r="L61" s="679"/>
      <c r="M61" s="680"/>
      <c r="N61" s="679"/>
      <c r="O61" s="680"/>
      <c r="P61" s="679"/>
      <c r="Q61" s="680"/>
      <c r="R61" s="679"/>
      <c r="S61" s="680"/>
    </row>
    <row r="62" spans="1:19" ht="12.75">
      <c r="A62" s="698"/>
      <c r="B62" s="699"/>
      <c r="C62" s="700"/>
      <c r="D62" s="588"/>
      <c r="E62" s="1"/>
      <c r="F62" s="701"/>
      <c r="G62" s="702"/>
      <c r="H62" s="703"/>
      <c r="I62" s="701"/>
      <c r="J62" s="702"/>
      <c r="K62" s="703"/>
      <c r="L62" s="679"/>
      <c r="M62" s="680"/>
      <c r="N62" s="679"/>
      <c r="O62" s="680"/>
      <c r="P62" s="679"/>
      <c r="Q62" s="680"/>
      <c r="R62" s="679"/>
      <c r="S62" s="680"/>
    </row>
    <row r="63" spans="1:19" ht="12.75">
      <c r="A63" s="698"/>
      <c r="B63" s="699"/>
      <c r="C63" s="700"/>
      <c r="D63" s="588"/>
      <c r="E63" s="1"/>
      <c r="F63" s="701"/>
      <c r="G63" s="702"/>
      <c r="H63" s="703"/>
      <c r="I63" s="701"/>
      <c r="J63" s="702"/>
      <c r="K63" s="703"/>
      <c r="L63" s="679"/>
      <c r="M63" s="680"/>
      <c r="N63" s="679"/>
      <c r="O63" s="680"/>
      <c r="P63" s="679"/>
      <c r="Q63" s="680"/>
      <c r="R63" s="679"/>
      <c r="S63" s="680"/>
    </row>
    <row r="64" spans="1:19" ht="12.75">
      <c r="A64" s="698"/>
      <c r="B64" s="699"/>
      <c r="C64" s="700"/>
      <c r="D64" s="588"/>
      <c r="E64" s="137"/>
      <c r="F64" s="701"/>
      <c r="G64" s="702"/>
      <c r="H64" s="703"/>
      <c r="I64" s="701"/>
      <c r="J64" s="702"/>
      <c r="K64" s="703"/>
      <c r="L64" s="679"/>
      <c r="M64" s="680"/>
      <c r="N64" s="679"/>
      <c r="O64" s="680"/>
      <c r="P64" s="679"/>
      <c r="Q64" s="680"/>
      <c r="R64" s="679"/>
      <c r="S64" s="680"/>
    </row>
    <row r="65" spans="1:19" ht="12.75">
      <c r="A65" s="698"/>
      <c r="B65" s="699"/>
      <c r="C65" s="700"/>
      <c r="D65" s="588"/>
      <c r="E65" s="1"/>
      <c r="F65" s="701"/>
      <c r="G65" s="702"/>
      <c r="H65" s="703"/>
      <c r="I65" s="701"/>
      <c r="J65" s="702"/>
      <c r="K65" s="703"/>
      <c r="L65" s="679"/>
      <c r="M65" s="680"/>
      <c r="N65" s="679"/>
      <c r="O65" s="680"/>
      <c r="P65" s="679"/>
      <c r="Q65" s="680"/>
      <c r="R65" s="679"/>
      <c r="S65" s="680"/>
    </row>
    <row r="66" spans="1:19" ht="12.75">
      <c r="A66" s="698"/>
      <c r="B66" s="699"/>
      <c r="C66" s="700"/>
      <c r="D66" s="588"/>
      <c r="E66" s="1"/>
      <c r="F66" s="701"/>
      <c r="G66" s="702"/>
      <c r="H66" s="703"/>
      <c r="I66" s="701"/>
      <c r="J66" s="702"/>
      <c r="K66" s="703"/>
      <c r="L66" s="679"/>
      <c r="M66" s="680"/>
      <c r="N66" s="679"/>
      <c r="O66" s="680"/>
      <c r="P66" s="679"/>
      <c r="Q66" s="680"/>
      <c r="R66" s="679"/>
      <c r="S66" s="680"/>
    </row>
    <row r="67" spans="1:19" ht="12.75">
      <c r="A67" s="698"/>
      <c r="B67" s="699"/>
      <c r="C67" s="700"/>
      <c r="D67" s="588"/>
      <c r="E67" s="1"/>
      <c r="F67" s="701"/>
      <c r="G67" s="702"/>
      <c r="H67" s="703"/>
      <c r="I67" s="701"/>
      <c r="J67" s="702"/>
      <c r="K67" s="703"/>
      <c r="L67" s="679"/>
      <c r="M67" s="680"/>
      <c r="N67" s="679"/>
      <c r="O67" s="680"/>
      <c r="P67" s="679"/>
      <c r="Q67" s="680"/>
      <c r="R67" s="679"/>
      <c r="S67" s="680"/>
    </row>
    <row r="68" spans="1:19" ht="12.75">
      <c r="A68" s="698"/>
      <c r="B68" s="699"/>
      <c r="C68" s="700"/>
      <c r="D68" s="588"/>
      <c r="E68" s="1"/>
      <c r="F68" s="701"/>
      <c r="G68" s="702"/>
      <c r="H68" s="703"/>
      <c r="I68" s="701"/>
      <c r="J68" s="702"/>
      <c r="K68" s="703"/>
      <c r="L68" s="679"/>
      <c r="M68" s="680"/>
      <c r="N68" s="679"/>
      <c r="O68" s="680"/>
      <c r="P68" s="679"/>
      <c r="Q68" s="680"/>
      <c r="R68" s="679"/>
      <c r="S68" s="680"/>
    </row>
    <row r="69" spans="1:19" ht="12.75">
      <c r="A69" s="698"/>
      <c r="B69" s="699"/>
      <c r="C69" s="700"/>
      <c r="D69" s="588"/>
      <c r="E69" s="1"/>
      <c r="F69" s="701"/>
      <c r="G69" s="702"/>
      <c r="H69" s="703"/>
      <c r="I69" s="701"/>
      <c r="J69" s="702"/>
      <c r="K69" s="703"/>
      <c r="L69" s="679"/>
      <c r="M69" s="680"/>
      <c r="N69" s="679"/>
      <c r="O69" s="680"/>
      <c r="P69" s="679"/>
      <c r="Q69" s="680"/>
      <c r="R69" s="679"/>
      <c r="S69" s="680"/>
    </row>
    <row r="70" spans="1:19" ht="12.75">
      <c r="A70" s="698"/>
      <c r="B70" s="699"/>
      <c r="C70" s="700"/>
      <c r="D70" s="588"/>
      <c r="E70" s="137"/>
      <c r="F70" s="701"/>
      <c r="G70" s="702"/>
      <c r="H70" s="703"/>
      <c r="I70" s="701"/>
      <c r="J70" s="702"/>
      <c r="K70" s="703"/>
      <c r="L70" s="679"/>
      <c r="M70" s="680"/>
      <c r="N70" s="679"/>
      <c r="O70" s="680"/>
      <c r="P70" s="679"/>
      <c r="Q70" s="680"/>
      <c r="R70" s="679"/>
      <c r="S70" s="680"/>
    </row>
    <row r="71" spans="1:19" ht="12.75">
      <c r="A71" s="698"/>
      <c r="B71" s="699"/>
      <c r="C71" s="700"/>
      <c r="D71" s="588"/>
      <c r="E71" s="1"/>
      <c r="F71" s="701"/>
      <c r="G71" s="702"/>
      <c r="H71" s="703"/>
      <c r="I71" s="701"/>
      <c r="J71" s="702"/>
      <c r="K71" s="703"/>
      <c r="L71" s="679"/>
      <c r="M71" s="680"/>
      <c r="N71" s="679"/>
      <c r="O71" s="680"/>
      <c r="P71" s="679"/>
      <c r="Q71" s="680"/>
      <c r="R71" s="679"/>
      <c r="S71" s="680"/>
    </row>
    <row r="72" spans="1:19" ht="12.75">
      <c r="A72" s="698"/>
      <c r="B72" s="699"/>
      <c r="C72" s="700"/>
      <c r="D72" s="588"/>
      <c r="E72" s="1"/>
      <c r="F72" s="701"/>
      <c r="G72" s="702"/>
      <c r="H72" s="703"/>
      <c r="I72" s="701"/>
      <c r="J72" s="702"/>
      <c r="K72" s="703"/>
      <c r="L72" s="679"/>
      <c r="M72" s="680"/>
      <c r="N72" s="679"/>
      <c r="O72" s="680"/>
      <c r="P72" s="679"/>
      <c r="Q72" s="680"/>
      <c r="R72" s="679"/>
      <c r="S72" s="680"/>
    </row>
    <row r="73" spans="1:19" ht="12.75">
      <c r="A73" s="698"/>
      <c r="B73" s="699"/>
      <c r="C73" s="700"/>
      <c r="D73" s="588"/>
      <c r="E73" s="137"/>
      <c r="F73" s="701"/>
      <c r="G73" s="702"/>
      <c r="H73" s="703"/>
      <c r="I73" s="701"/>
      <c r="J73" s="702"/>
      <c r="K73" s="703"/>
      <c r="L73" s="679"/>
      <c r="M73" s="680"/>
      <c r="N73" s="679"/>
      <c r="O73" s="680"/>
      <c r="P73" s="679"/>
      <c r="Q73" s="680"/>
      <c r="R73" s="679"/>
      <c r="S73" s="680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66:H66"/>
    <mergeCell ref="I66:K66"/>
    <mergeCell ref="L66:M66"/>
    <mergeCell ref="F67:H67"/>
    <mergeCell ref="I67:K67"/>
    <mergeCell ref="L67:M67"/>
    <mergeCell ref="F64:H64"/>
    <mergeCell ref="I64:K64"/>
    <mergeCell ref="L64:M64"/>
    <mergeCell ref="F65:H65"/>
    <mergeCell ref="I65:K65"/>
    <mergeCell ref="L65:M65"/>
    <mergeCell ref="F62:H62"/>
    <mergeCell ref="I62:K62"/>
    <mergeCell ref="L62:M62"/>
    <mergeCell ref="F63:H63"/>
    <mergeCell ref="I63:K63"/>
    <mergeCell ref="L63:M63"/>
    <mergeCell ref="F60:H60"/>
    <mergeCell ref="I60:K60"/>
    <mergeCell ref="L60:M60"/>
    <mergeCell ref="F61:H61"/>
    <mergeCell ref="I61:K61"/>
    <mergeCell ref="L61:M61"/>
    <mergeCell ref="F58:H58"/>
    <mergeCell ref="I58:K58"/>
    <mergeCell ref="L58:M58"/>
    <mergeCell ref="F59:H59"/>
    <mergeCell ref="I59:K59"/>
    <mergeCell ref="L59:M59"/>
    <mergeCell ref="F56:H56"/>
    <mergeCell ref="I56:K56"/>
    <mergeCell ref="L56:M56"/>
    <mergeCell ref="F57:H57"/>
    <mergeCell ref="I57:K57"/>
    <mergeCell ref="L57:M57"/>
    <mergeCell ref="F54:H54"/>
    <mergeCell ref="I54:K54"/>
    <mergeCell ref="L54:M54"/>
    <mergeCell ref="F55:H55"/>
    <mergeCell ref="I55:K55"/>
    <mergeCell ref="L55:M55"/>
    <mergeCell ref="F52:H52"/>
    <mergeCell ref="I52:K52"/>
    <mergeCell ref="L52:M52"/>
    <mergeCell ref="F53:H53"/>
    <mergeCell ref="I53:K53"/>
    <mergeCell ref="L53:M53"/>
    <mergeCell ref="F50:H50"/>
    <mergeCell ref="I50:K50"/>
    <mergeCell ref="L50:M50"/>
    <mergeCell ref="F51:H51"/>
    <mergeCell ref="I51:K51"/>
    <mergeCell ref="L51:M51"/>
    <mergeCell ref="F48:H48"/>
    <mergeCell ref="I48:K48"/>
    <mergeCell ref="L48:M48"/>
    <mergeCell ref="F49:H49"/>
    <mergeCell ref="I49:K49"/>
    <mergeCell ref="L49:M49"/>
    <mergeCell ref="F46:H46"/>
    <mergeCell ref="I46:K46"/>
    <mergeCell ref="L46:M46"/>
    <mergeCell ref="F47:H47"/>
    <mergeCell ref="I47:K47"/>
    <mergeCell ref="L47:M47"/>
    <mergeCell ref="F44:H44"/>
    <mergeCell ref="I44:K44"/>
    <mergeCell ref="L44:M44"/>
    <mergeCell ref="F45:H45"/>
    <mergeCell ref="I45:K45"/>
    <mergeCell ref="L45:M45"/>
    <mergeCell ref="F42:H42"/>
    <mergeCell ref="I42:K42"/>
    <mergeCell ref="L42:M42"/>
    <mergeCell ref="F43:H43"/>
    <mergeCell ref="I43:K43"/>
    <mergeCell ref="L43:M43"/>
    <mergeCell ref="F40:H40"/>
    <mergeCell ref="I40:K40"/>
    <mergeCell ref="L40:M40"/>
    <mergeCell ref="F41:H41"/>
    <mergeCell ref="I41:K41"/>
    <mergeCell ref="L41:M41"/>
    <mergeCell ref="F38:H38"/>
    <mergeCell ref="I38:K38"/>
    <mergeCell ref="L38:M38"/>
    <mergeCell ref="F39:H39"/>
    <mergeCell ref="I39:K39"/>
    <mergeCell ref="L39:M39"/>
    <mergeCell ref="F36:H36"/>
    <mergeCell ref="I36:K36"/>
    <mergeCell ref="L36:M36"/>
    <mergeCell ref="F37:H37"/>
    <mergeCell ref="I37:K37"/>
    <mergeCell ref="L37:M37"/>
    <mergeCell ref="F34:H34"/>
    <mergeCell ref="I34:K34"/>
    <mergeCell ref="L34:M34"/>
    <mergeCell ref="F35:H35"/>
    <mergeCell ref="I35:K35"/>
    <mergeCell ref="L35:M35"/>
    <mergeCell ref="F32:H32"/>
    <mergeCell ref="I32:K32"/>
    <mergeCell ref="L32:M32"/>
    <mergeCell ref="F33:H33"/>
    <mergeCell ref="I33:K33"/>
    <mergeCell ref="L33:M33"/>
    <mergeCell ref="F30:H30"/>
    <mergeCell ref="I30:K30"/>
    <mergeCell ref="L30:M30"/>
    <mergeCell ref="F31:H31"/>
    <mergeCell ref="I31:K31"/>
    <mergeCell ref="L31:M31"/>
    <mergeCell ref="F28:H28"/>
    <mergeCell ref="I28:K28"/>
    <mergeCell ref="L28:M28"/>
    <mergeCell ref="F29:H29"/>
    <mergeCell ref="I29:K29"/>
    <mergeCell ref="L29:M29"/>
    <mergeCell ref="F26:H26"/>
    <mergeCell ref="I26:K26"/>
    <mergeCell ref="L26:M26"/>
    <mergeCell ref="F27:H27"/>
    <mergeCell ref="I27:K27"/>
    <mergeCell ref="L27:M27"/>
    <mergeCell ref="F24:H24"/>
    <mergeCell ref="I24:K24"/>
    <mergeCell ref="L24:M24"/>
    <mergeCell ref="F25:H25"/>
    <mergeCell ref="I25:K25"/>
    <mergeCell ref="L25:M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L13:M13"/>
    <mergeCell ref="F14:H14"/>
    <mergeCell ref="I14:K14"/>
    <mergeCell ref="L14:M14"/>
    <mergeCell ref="F15:H15"/>
    <mergeCell ref="I15:K15"/>
    <mergeCell ref="L15:M15"/>
    <mergeCell ref="F12:H12"/>
    <mergeCell ref="I12:K12"/>
    <mergeCell ref="L12:M12"/>
    <mergeCell ref="C70:D70"/>
    <mergeCell ref="C62:D62"/>
    <mergeCell ref="C63:D63"/>
    <mergeCell ref="C64:D64"/>
    <mergeCell ref="C65:D65"/>
    <mergeCell ref="F13:H13"/>
    <mergeCell ref="I13:K13"/>
    <mergeCell ref="C71:D71"/>
    <mergeCell ref="C72:D72"/>
    <mergeCell ref="C73:D73"/>
    <mergeCell ref="C66:D66"/>
    <mergeCell ref="C67:D67"/>
    <mergeCell ref="C68:D68"/>
    <mergeCell ref="C69:D69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12:D12"/>
    <mergeCell ref="C13:D13"/>
    <mergeCell ref="C14:D14"/>
    <mergeCell ref="C15:D15"/>
    <mergeCell ref="C16:D16"/>
    <mergeCell ref="C10:D10"/>
    <mergeCell ref="C11:D1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N7:O8"/>
    <mergeCell ref="P7:Q8"/>
    <mergeCell ref="N9:O9"/>
    <mergeCell ref="P9:Q9"/>
    <mergeCell ref="N12:O12"/>
    <mergeCell ref="P12:Q12"/>
    <mergeCell ref="R7:S8"/>
    <mergeCell ref="A1:S1"/>
    <mergeCell ref="A5:B5"/>
    <mergeCell ref="A7:B8"/>
    <mergeCell ref="A3:B3"/>
    <mergeCell ref="A4:B4"/>
    <mergeCell ref="L7:M8"/>
    <mergeCell ref="I7:K8"/>
    <mergeCell ref="R9:S9"/>
    <mergeCell ref="N10:O10"/>
    <mergeCell ref="P10:Q10"/>
    <mergeCell ref="R10:S10"/>
    <mergeCell ref="N11:O11"/>
    <mergeCell ref="P11:Q11"/>
    <mergeCell ref="R11:S11"/>
    <mergeCell ref="R12:S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N63:O63"/>
    <mergeCell ref="P63:Q63"/>
    <mergeCell ref="R63:S63"/>
    <mergeCell ref="N64:O64"/>
    <mergeCell ref="P64:Q64"/>
    <mergeCell ref="R64:S64"/>
    <mergeCell ref="N65:O65"/>
    <mergeCell ref="P65:Q65"/>
    <mergeCell ref="R65:S65"/>
    <mergeCell ref="N66:O66"/>
    <mergeCell ref="P66:Q66"/>
    <mergeCell ref="R66:S66"/>
    <mergeCell ref="N67:O67"/>
    <mergeCell ref="P67:Q67"/>
    <mergeCell ref="R67:S67"/>
    <mergeCell ref="N68:O68"/>
    <mergeCell ref="P68:Q68"/>
    <mergeCell ref="R68:S68"/>
    <mergeCell ref="P72:Q72"/>
    <mergeCell ref="R72:S72"/>
    <mergeCell ref="N69:O69"/>
    <mergeCell ref="P69:Q69"/>
    <mergeCell ref="R69:S69"/>
    <mergeCell ref="N70:O70"/>
    <mergeCell ref="P70:Q70"/>
    <mergeCell ref="R70:S70"/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52" t="s">
        <v>14</v>
      </c>
      <c r="B1" s="552"/>
      <c r="C1" s="552"/>
      <c r="D1" s="552"/>
      <c r="E1" s="552"/>
      <c r="F1" s="138"/>
      <c r="G1" s="138"/>
      <c r="H1" s="138"/>
      <c r="I1" s="138"/>
      <c r="J1" s="138"/>
      <c r="K1" s="138"/>
    </row>
    <row r="2" spans="1:6" s="35" customFormat="1" ht="15.75">
      <c r="A2" s="541" t="s">
        <v>263</v>
      </c>
      <c r="B2" s="551"/>
      <c r="C2" s="548"/>
      <c r="D2" s="587"/>
      <c r="E2" s="588"/>
      <c r="F2" s="190"/>
    </row>
    <row r="3" spans="1:11" ht="15.75">
      <c r="A3" s="541" t="s">
        <v>262</v>
      </c>
      <c r="B3" s="551"/>
      <c r="C3" s="553"/>
      <c r="D3" s="608"/>
      <c r="E3" s="609"/>
      <c r="F3" s="190"/>
      <c r="G3" s="36"/>
      <c r="H3" s="36"/>
      <c r="I3" s="36"/>
      <c r="J3" s="36"/>
      <c r="K3" s="36"/>
    </row>
    <row r="4" spans="1:5" ht="15.75">
      <c r="A4" s="541" t="s">
        <v>623</v>
      </c>
      <c r="B4" s="551"/>
      <c r="C4" s="466" t="str">
        <f>IF(ISBLANK(Polročná_správa!B12),"  ",Polročná_správa!B12)</f>
        <v>MINERÁLNE VODY a.s.</v>
      </c>
      <c r="D4" s="674"/>
      <c r="E4" s="675"/>
    </row>
    <row r="5" spans="1:5" ht="15.75">
      <c r="A5" s="541" t="s">
        <v>375</v>
      </c>
      <c r="B5" s="542"/>
      <c r="C5" s="466" t="str">
        <f>IF(ISBLANK(Polročná_správa!E6),"  ",Polročná_správa!E6)</f>
        <v>31711464</v>
      </c>
      <c r="D5" s="676"/>
      <c r="E5" s="677"/>
    </row>
    <row r="6" spans="1:5" ht="11.25" customHeight="1">
      <c r="A6" s="37"/>
      <c r="B6" s="38"/>
      <c r="C6" s="39"/>
      <c r="D6" s="37"/>
      <c r="E6" s="37"/>
    </row>
    <row r="7" spans="1:5" ht="9.75">
      <c r="A7" s="670" t="s">
        <v>588</v>
      </c>
      <c r="B7" s="671"/>
      <c r="C7" s="669" t="s">
        <v>752</v>
      </c>
      <c r="D7" s="678" t="s">
        <v>590</v>
      </c>
      <c r="E7" s="678" t="s">
        <v>753</v>
      </c>
    </row>
    <row r="8" spans="1:5" ht="46.5" customHeight="1">
      <c r="A8" s="672"/>
      <c r="B8" s="673"/>
      <c r="C8" s="669"/>
      <c r="D8" s="545"/>
      <c r="E8" s="545" t="s">
        <v>260</v>
      </c>
    </row>
    <row r="9" spans="1:5" ht="12.75">
      <c r="A9" s="667"/>
      <c r="B9" s="668"/>
      <c r="C9" s="113"/>
      <c r="D9" s="137"/>
      <c r="E9" s="137"/>
    </row>
    <row r="10" spans="1:5" ht="12.75">
      <c r="A10" s="667"/>
      <c r="B10" s="668"/>
      <c r="C10" s="113"/>
      <c r="D10" s="1"/>
      <c r="E10" s="1"/>
    </row>
    <row r="11" spans="1:5" ht="12.75">
      <c r="A11" s="667"/>
      <c r="B11" s="668"/>
      <c r="C11" s="113"/>
      <c r="D11" s="137"/>
      <c r="E11" s="137"/>
    </row>
    <row r="12" spans="1:5" ht="12.75">
      <c r="A12" s="667"/>
      <c r="B12" s="668"/>
      <c r="C12" s="113"/>
      <c r="D12" s="137"/>
      <c r="E12" s="137"/>
    </row>
    <row r="13" spans="1:5" ht="12.75">
      <c r="A13" s="667"/>
      <c r="B13" s="668"/>
      <c r="C13" s="113"/>
      <c r="D13" s="1"/>
      <c r="E13" s="1"/>
    </row>
    <row r="14" spans="1:5" ht="12.75">
      <c r="A14" s="667"/>
      <c r="B14" s="668"/>
      <c r="C14" s="113"/>
      <c r="D14" s="1"/>
      <c r="E14" s="1"/>
    </row>
    <row r="15" spans="1:5" ht="12.75">
      <c r="A15" s="667"/>
      <c r="B15" s="668"/>
      <c r="C15" s="113"/>
      <c r="D15" s="1"/>
      <c r="E15" s="1"/>
    </row>
    <row r="16" spans="1:5" ht="12.75">
      <c r="A16" s="667"/>
      <c r="B16" s="668"/>
      <c r="C16" s="113"/>
      <c r="D16" s="1"/>
      <c r="E16" s="1"/>
    </row>
    <row r="17" spans="1:5" ht="12.75">
      <c r="A17" s="667"/>
      <c r="B17" s="668"/>
      <c r="C17" s="113"/>
      <c r="D17" s="1"/>
      <c r="E17" s="1"/>
    </row>
    <row r="18" spans="1:5" ht="12.75">
      <c r="A18" s="667"/>
      <c r="B18" s="668"/>
      <c r="C18" s="113"/>
      <c r="D18" s="1"/>
      <c r="E18" s="1"/>
    </row>
    <row r="19" spans="1:5" ht="12.75">
      <c r="A19" s="667"/>
      <c r="B19" s="668"/>
      <c r="C19" s="113"/>
      <c r="D19" s="1"/>
      <c r="E19" s="1"/>
    </row>
    <row r="20" spans="1:5" ht="12.75">
      <c r="A20" s="667"/>
      <c r="B20" s="668"/>
      <c r="C20" s="113"/>
      <c r="D20" s="1"/>
      <c r="E20" s="1"/>
    </row>
    <row r="21" spans="1:5" ht="12.75">
      <c r="A21" s="667"/>
      <c r="B21" s="668"/>
      <c r="C21" s="113"/>
      <c r="D21" s="137"/>
      <c r="E21" s="137"/>
    </row>
    <row r="22" spans="1:5" ht="12.75">
      <c r="A22" s="667"/>
      <c r="B22" s="668"/>
      <c r="C22" s="113"/>
      <c r="D22" s="1"/>
      <c r="E22" s="1"/>
    </row>
    <row r="23" spans="1:5" ht="12.75">
      <c r="A23" s="667"/>
      <c r="B23" s="668"/>
      <c r="C23" s="113"/>
      <c r="D23" s="1"/>
      <c r="E23" s="1"/>
    </row>
    <row r="24" spans="1:5" ht="12.75">
      <c r="A24" s="667"/>
      <c r="B24" s="668"/>
      <c r="C24" s="113"/>
      <c r="D24" s="1"/>
      <c r="E24" s="1"/>
    </row>
    <row r="25" spans="1:5" ht="12.75">
      <c r="A25" s="667"/>
      <c r="B25" s="668"/>
      <c r="C25" s="113"/>
      <c r="D25" s="1"/>
      <c r="E25" s="1"/>
    </row>
    <row r="26" spans="1:5" ht="12.75">
      <c r="A26" s="667"/>
      <c r="B26" s="668"/>
      <c r="C26" s="113"/>
      <c r="D26" s="1"/>
      <c r="E26" s="1"/>
    </row>
    <row r="27" spans="1:5" ht="12.75">
      <c r="A27" s="667"/>
      <c r="B27" s="668"/>
      <c r="C27" s="113"/>
      <c r="D27" s="1"/>
      <c r="E27" s="1"/>
    </row>
    <row r="28" spans="1:5" ht="12.75">
      <c r="A28" s="667"/>
      <c r="B28" s="668"/>
      <c r="C28" s="113"/>
      <c r="D28" s="1"/>
      <c r="E28" s="1"/>
    </row>
    <row r="29" spans="1:5" ht="12.75">
      <c r="A29" s="667"/>
      <c r="B29" s="668"/>
      <c r="C29" s="113"/>
      <c r="D29" s="1"/>
      <c r="E29" s="1"/>
    </row>
    <row r="30" spans="1:5" ht="12.75">
      <c r="A30" s="667"/>
      <c r="B30" s="668"/>
      <c r="C30" s="113"/>
      <c r="D30" s="1"/>
      <c r="E30" s="1"/>
    </row>
    <row r="31" spans="1:5" ht="12.75">
      <c r="A31" s="667"/>
      <c r="B31" s="668"/>
      <c r="C31" s="113"/>
      <c r="D31" s="137"/>
      <c r="E31" s="137"/>
    </row>
    <row r="32" spans="1:5" ht="12.75">
      <c r="A32" s="667"/>
      <c r="B32" s="668"/>
      <c r="C32" s="113"/>
      <c r="D32" s="1"/>
      <c r="E32" s="1"/>
    </row>
    <row r="33" spans="1:5" ht="12.75">
      <c r="A33" s="667"/>
      <c r="B33" s="668"/>
      <c r="C33" s="113"/>
      <c r="D33" s="1"/>
      <c r="E33" s="1"/>
    </row>
    <row r="34" spans="1:5" ht="12.75">
      <c r="A34" s="667"/>
      <c r="B34" s="668"/>
      <c r="C34" s="113"/>
      <c r="D34" s="1"/>
      <c r="E34" s="1"/>
    </row>
    <row r="35" spans="1:5" ht="12.75">
      <c r="A35" s="667"/>
      <c r="B35" s="668"/>
      <c r="C35" s="113"/>
      <c r="D35" s="1"/>
      <c r="E35" s="1"/>
    </row>
    <row r="36" spans="1:5" ht="12.75">
      <c r="A36" s="667"/>
      <c r="B36" s="668"/>
      <c r="C36" s="113"/>
      <c r="D36" s="1"/>
      <c r="E36" s="1"/>
    </row>
    <row r="37" spans="1:5" ht="12.75">
      <c r="A37" s="667"/>
      <c r="B37" s="668"/>
      <c r="C37" s="113"/>
      <c r="D37" s="1"/>
      <c r="E37" s="1"/>
    </row>
    <row r="38" spans="1:5" ht="12.75">
      <c r="A38" s="667"/>
      <c r="B38" s="668"/>
      <c r="C38" s="113"/>
      <c r="D38" s="1"/>
      <c r="E38" s="1"/>
    </row>
    <row r="39" spans="1:5" ht="12.75">
      <c r="A39" s="667"/>
      <c r="B39" s="668"/>
      <c r="C39" s="113"/>
      <c r="D39" s="1"/>
      <c r="E39" s="1"/>
    </row>
    <row r="40" spans="1:5" ht="12.75">
      <c r="A40" s="667"/>
      <c r="B40" s="668"/>
      <c r="C40" s="113"/>
      <c r="D40" s="137"/>
      <c r="E40" s="137"/>
    </row>
    <row r="41" spans="1:5" ht="12.75">
      <c r="A41" s="667"/>
      <c r="B41" s="668"/>
      <c r="C41" s="113"/>
      <c r="D41" s="137"/>
      <c r="E41" s="137"/>
    </row>
    <row r="42" spans="1:5" ht="12.75">
      <c r="A42" s="667"/>
      <c r="B42" s="668"/>
      <c r="C42" s="113"/>
      <c r="D42" s="1"/>
      <c r="E42" s="1"/>
    </row>
    <row r="43" spans="1:5" ht="12.75">
      <c r="A43" s="667"/>
      <c r="B43" s="668"/>
      <c r="C43" s="113"/>
      <c r="D43" s="1"/>
      <c r="E43" s="1"/>
    </row>
    <row r="44" spans="1:5" ht="12.75">
      <c r="A44" s="667"/>
      <c r="B44" s="668"/>
      <c r="C44" s="113"/>
      <c r="D44" s="1"/>
      <c r="E44" s="1"/>
    </row>
    <row r="45" spans="1:5" ht="12.75">
      <c r="A45" s="667"/>
      <c r="B45" s="668"/>
      <c r="C45" s="113"/>
      <c r="D45" s="1"/>
      <c r="E45" s="1"/>
    </row>
    <row r="46" spans="1:5" ht="12.75">
      <c r="A46" s="667"/>
      <c r="B46" s="668"/>
      <c r="C46" s="113"/>
      <c r="D46" s="1"/>
      <c r="E46" s="1"/>
    </row>
    <row r="47" spans="1:5" ht="12.75">
      <c r="A47" s="667"/>
      <c r="B47" s="668"/>
      <c r="C47" s="113"/>
      <c r="D47" s="1"/>
      <c r="E47" s="1"/>
    </row>
    <row r="48" spans="1:5" ht="12.75">
      <c r="A48" s="667"/>
      <c r="B48" s="668"/>
      <c r="C48" s="113"/>
      <c r="D48" s="1"/>
      <c r="E48" s="1"/>
    </row>
    <row r="49" spans="1:5" ht="12.75">
      <c r="A49" s="667"/>
      <c r="B49" s="668"/>
      <c r="C49" s="113"/>
      <c r="D49" s="137"/>
      <c r="E49" s="137"/>
    </row>
    <row r="50" spans="1:5" ht="12.75">
      <c r="A50" s="667"/>
      <c r="B50" s="668"/>
      <c r="C50" s="113"/>
      <c r="D50" s="1"/>
      <c r="E50" s="1"/>
    </row>
    <row r="51" spans="1:5" ht="12.75">
      <c r="A51" s="667"/>
      <c r="B51" s="668"/>
      <c r="C51" s="113"/>
      <c r="D51" s="1"/>
      <c r="E51" s="1"/>
    </row>
    <row r="52" spans="1:5" ht="12.75">
      <c r="A52" s="667"/>
      <c r="B52" s="668"/>
      <c r="C52" s="113"/>
      <c r="D52" s="1"/>
      <c r="E52" s="1"/>
    </row>
    <row r="53" spans="1:5" ht="12.75">
      <c r="A53" s="667"/>
      <c r="B53" s="668"/>
      <c r="C53" s="113"/>
      <c r="D53" s="1"/>
      <c r="E53" s="1"/>
    </row>
    <row r="54" spans="1:5" ht="12.75">
      <c r="A54" s="667"/>
      <c r="B54" s="668"/>
      <c r="C54" s="113"/>
      <c r="D54" s="1"/>
      <c r="E54" s="1"/>
    </row>
    <row r="55" spans="1:5" ht="12.75">
      <c r="A55" s="667"/>
      <c r="B55" s="668"/>
      <c r="C55" s="113"/>
      <c r="D55" s="1"/>
      <c r="E55" s="1"/>
    </row>
    <row r="56" spans="1:5" ht="12.75">
      <c r="A56" s="667"/>
      <c r="B56" s="668"/>
      <c r="C56" s="113"/>
      <c r="D56" s="137"/>
      <c r="E56" s="137"/>
    </row>
    <row r="57" spans="1:5" ht="12.75">
      <c r="A57" s="667"/>
      <c r="B57" s="668"/>
      <c r="C57" s="113"/>
      <c r="D57" s="1"/>
      <c r="E57" s="1"/>
    </row>
    <row r="58" spans="1:5" ht="12.75">
      <c r="A58" s="667"/>
      <c r="B58" s="668"/>
      <c r="C58" s="113"/>
      <c r="D58" s="1"/>
      <c r="E58" s="1"/>
    </row>
    <row r="59" spans="1:5" ht="12.75">
      <c r="A59" s="667"/>
      <c r="B59" s="668"/>
      <c r="C59" s="113"/>
      <c r="D59" s="1"/>
      <c r="E59" s="1"/>
    </row>
    <row r="60" spans="1:5" ht="12.75">
      <c r="A60" s="667"/>
      <c r="B60" s="668"/>
      <c r="C60" s="113"/>
      <c r="D60" s="1"/>
      <c r="E60" s="1"/>
    </row>
    <row r="61" spans="1:5" ht="12.75">
      <c r="A61" s="667"/>
      <c r="B61" s="668"/>
      <c r="C61" s="113"/>
      <c r="D61" s="1"/>
      <c r="E61" s="1"/>
    </row>
    <row r="62" spans="1:5" ht="12.75">
      <c r="A62" s="667"/>
      <c r="B62" s="668"/>
      <c r="C62" s="113"/>
      <c r="D62" s="1"/>
      <c r="E62" s="1"/>
    </row>
    <row r="63" spans="1:5" ht="12.75">
      <c r="A63" s="667"/>
      <c r="B63" s="668"/>
      <c r="C63" s="113"/>
      <c r="D63" s="1"/>
      <c r="E63" s="1"/>
    </row>
    <row r="64" spans="1:5" ht="12.75">
      <c r="A64" s="667"/>
      <c r="B64" s="668"/>
      <c r="C64" s="113"/>
      <c r="D64" s="137"/>
      <c r="E64" s="137"/>
    </row>
    <row r="65" spans="1:5" ht="12.75">
      <c r="A65" s="667"/>
      <c r="B65" s="668"/>
      <c r="C65" s="113"/>
      <c r="D65" s="1"/>
      <c r="E65" s="1"/>
    </row>
    <row r="66" spans="1:5" ht="12.75">
      <c r="A66" s="667"/>
      <c r="B66" s="668"/>
      <c r="C66" s="113"/>
      <c r="D66" s="1"/>
      <c r="E66" s="1"/>
    </row>
    <row r="67" spans="1:5" ht="12.75">
      <c r="A67" s="667"/>
      <c r="B67" s="668"/>
      <c r="C67" s="113"/>
      <c r="D67" s="1"/>
      <c r="E67" s="1"/>
    </row>
    <row r="68" spans="1:5" ht="12.75">
      <c r="A68" s="667"/>
      <c r="B68" s="668"/>
      <c r="C68" s="113"/>
      <c r="D68" s="1"/>
      <c r="E68" s="1"/>
    </row>
    <row r="69" spans="1:5" ht="12.75">
      <c r="A69" s="667"/>
      <c r="B69" s="668"/>
      <c r="C69" s="113"/>
      <c r="D69" s="1"/>
      <c r="E69" s="1"/>
    </row>
    <row r="70" spans="1:5" ht="12.75">
      <c r="A70" s="667"/>
      <c r="B70" s="668"/>
      <c r="C70" s="113"/>
      <c r="D70" s="137"/>
      <c r="E70" s="137"/>
    </row>
    <row r="71" spans="1:5" ht="12.75">
      <c r="A71" s="667"/>
      <c r="B71" s="668"/>
      <c r="C71" s="113"/>
      <c r="D71" s="1"/>
      <c r="E71" s="1"/>
    </row>
    <row r="72" spans="1:5" ht="12.75">
      <c r="A72" s="667"/>
      <c r="B72" s="668"/>
      <c r="C72" s="113"/>
      <c r="D72" s="1"/>
      <c r="E72" s="1"/>
    </row>
    <row r="73" spans="1:5" ht="12.75">
      <c r="A73" s="667"/>
      <c r="B73" s="668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13:B13"/>
    <mergeCell ref="A14:B14"/>
    <mergeCell ref="A15:B15"/>
    <mergeCell ref="A16:B16"/>
    <mergeCell ref="A9:B9"/>
    <mergeCell ref="A10:B10"/>
    <mergeCell ref="A11:B11"/>
    <mergeCell ref="A12:B12"/>
    <mergeCell ref="C2:E2"/>
    <mergeCell ref="A5:B5"/>
    <mergeCell ref="C5:E5"/>
    <mergeCell ref="A7:B8"/>
    <mergeCell ref="C7:C8"/>
    <mergeCell ref="A1:E1"/>
    <mergeCell ref="A3:B3"/>
    <mergeCell ref="C3:E3"/>
    <mergeCell ref="A4:B4"/>
    <mergeCell ref="C4:E4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716" t="s">
        <v>651</v>
      </c>
      <c r="B1" s="717"/>
      <c r="C1" s="717"/>
      <c r="D1" s="717"/>
      <c r="E1" s="717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26" t="s">
        <v>623</v>
      </c>
      <c r="B3" s="626"/>
      <c r="C3" s="715" t="str">
        <f>IF(ISBLANK(Polročná_správa!B12),"   údaj nebol vyplnený   ",Polročná_správa!B12)</f>
        <v>MINERÁLNE VODY a.s.</v>
      </c>
      <c r="D3" s="715"/>
      <c r="E3" s="715"/>
      <c r="F3" s="112"/>
      <c r="G3" s="112"/>
      <c r="H3" s="112"/>
      <c r="I3" s="112"/>
      <c r="J3" s="112"/>
    </row>
    <row r="4" spans="1:10" s="39" customFormat="1" ht="11.25">
      <c r="A4" s="626" t="s">
        <v>375</v>
      </c>
      <c r="B4" s="626"/>
      <c r="C4" s="715" t="str">
        <f>IF(Polročná_správa!E6=0,"   údaj nebol vyplnený   ",Polročná_správa!E6)</f>
        <v>31711464</v>
      </c>
      <c r="D4" s="715"/>
      <c r="E4" s="715"/>
      <c r="F4" s="112"/>
      <c r="G4" s="112"/>
      <c r="H4" s="112"/>
      <c r="I4" s="112"/>
      <c r="J4" s="112"/>
    </row>
    <row r="5" spans="1:6" s="35" customFormat="1" ht="15.75">
      <c r="A5" s="541" t="s">
        <v>263</v>
      </c>
      <c r="B5" s="551"/>
      <c r="C5" s="548"/>
      <c r="D5" s="587"/>
      <c r="E5" s="588"/>
      <c r="F5" s="190"/>
    </row>
    <row r="6" spans="1:10" ht="15.75">
      <c r="A6" s="541" t="s">
        <v>262</v>
      </c>
      <c r="B6" s="551"/>
      <c r="C6" s="553"/>
      <c r="D6" s="608"/>
      <c r="E6" s="609"/>
      <c r="F6" s="190"/>
      <c r="G6" s="36"/>
      <c r="H6" s="36"/>
      <c r="I6" s="36"/>
      <c r="J6" s="36"/>
    </row>
    <row r="7" spans="1:10" ht="16.5" thickBot="1">
      <c r="A7" s="195"/>
      <c r="B7" s="195"/>
      <c r="C7" s="190"/>
      <c r="D7" s="156"/>
      <c r="E7" s="156"/>
      <c r="F7" s="190"/>
      <c r="G7" s="36"/>
      <c r="H7" s="36"/>
      <c r="I7" s="36"/>
      <c r="J7" s="36"/>
    </row>
    <row r="8" spans="1:5" ht="20.25" customHeight="1">
      <c r="A8" s="720" t="s">
        <v>561</v>
      </c>
      <c r="B8" s="721"/>
      <c r="C8" s="718" t="s">
        <v>752</v>
      </c>
      <c r="D8" s="724" t="s">
        <v>393</v>
      </c>
      <c r="E8" s="711" t="s">
        <v>758</v>
      </c>
    </row>
    <row r="9" spans="1:5" ht="20.25" customHeight="1" thickBot="1">
      <c r="A9" s="722"/>
      <c r="B9" s="723"/>
      <c r="C9" s="719"/>
      <c r="D9" s="725"/>
      <c r="E9" s="712"/>
    </row>
    <row r="10" spans="1:10" s="79" customFormat="1" ht="11.25" customHeight="1">
      <c r="A10" s="713"/>
      <c r="B10" s="714"/>
      <c r="C10" s="196"/>
      <c r="D10" s="197"/>
      <c r="E10" s="197"/>
      <c r="F10" s="146"/>
      <c r="G10" s="146"/>
      <c r="H10" s="146"/>
      <c r="I10" s="146"/>
      <c r="J10" s="146"/>
    </row>
    <row r="11" spans="1:10" s="79" customFormat="1" ht="11.25" customHeight="1">
      <c r="A11" s="709"/>
      <c r="B11" s="710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709"/>
      <c r="B12" s="710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709"/>
      <c r="B13" s="710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709"/>
      <c r="B14" s="710"/>
      <c r="C14" s="104"/>
      <c r="D14" s="105"/>
      <c r="E14" s="105"/>
    </row>
    <row r="15" spans="1:5" ht="11.25" customHeight="1">
      <c r="A15" s="709"/>
      <c r="B15" s="710"/>
      <c r="C15" s="104"/>
      <c r="D15" s="105"/>
      <c r="E15" s="105"/>
    </row>
    <row r="16" spans="1:5" ht="11.25" customHeight="1">
      <c r="A16" s="709"/>
      <c r="B16" s="710"/>
      <c r="C16" s="104"/>
      <c r="D16" s="105"/>
      <c r="E16" s="105"/>
    </row>
    <row r="17" spans="1:5" ht="11.25" customHeight="1">
      <c r="A17" s="709"/>
      <c r="B17" s="710"/>
      <c r="C17" s="104"/>
      <c r="D17" s="105"/>
      <c r="E17" s="105"/>
    </row>
    <row r="18" spans="1:5" ht="11.25" customHeight="1">
      <c r="A18" s="709"/>
      <c r="B18" s="710"/>
      <c r="C18" s="104"/>
      <c r="D18" s="105"/>
      <c r="E18" s="105"/>
    </row>
    <row r="19" spans="1:5" ht="11.25" customHeight="1">
      <c r="A19" s="709"/>
      <c r="B19" s="710"/>
      <c r="C19" s="104"/>
      <c r="D19" s="105"/>
      <c r="E19" s="105"/>
    </row>
    <row r="20" spans="1:5" ht="11.25" customHeight="1">
      <c r="A20" s="709"/>
      <c r="B20" s="710"/>
      <c r="C20" s="104"/>
      <c r="D20" s="105"/>
      <c r="E20" s="105"/>
    </row>
    <row r="21" spans="1:5" ht="11.25" customHeight="1">
      <c r="A21" s="709"/>
      <c r="B21" s="710"/>
      <c r="C21" s="104"/>
      <c r="D21" s="105"/>
      <c r="E21" s="105"/>
    </row>
    <row r="22" spans="1:5" ht="11.25" customHeight="1">
      <c r="A22" s="709"/>
      <c r="B22" s="710"/>
      <c r="C22" s="104"/>
      <c r="D22" s="105"/>
      <c r="E22" s="105"/>
    </row>
    <row r="23" spans="1:5" ht="11.25" customHeight="1">
      <c r="A23" s="709"/>
      <c r="B23" s="710"/>
      <c r="C23" s="104"/>
      <c r="D23" s="105"/>
      <c r="E23" s="105"/>
    </row>
    <row r="24" spans="1:5" ht="11.25" customHeight="1">
      <c r="A24" s="709"/>
      <c r="B24" s="710"/>
      <c r="C24" s="104"/>
      <c r="D24" s="105"/>
      <c r="E24" s="105"/>
    </row>
    <row r="25" spans="1:5" ht="11.25" customHeight="1">
      <c r="A25" s="709"/>
      <c r="B25" s="710"/>
      <c r="C25" s="104"/>
      <c r="D25" s="105"/>
      <c r="E25" s="105"/>
    </row>
    <row r="26" spans="1:5" ht="11.25" customHeight="1">
      <c r="A26" s="709"/>
      <c r="B26" s="710"/>
      <c r="C26" s="104"/>
      <c r="D26" s="105"/>
      <c r="E26" s="105"/>
    </row>
    <row r="27" spans="1:5" ht="11.25" customHeight="1">
      <c r="A27" s="709"/>
      <c r="B27" s="710"/>
      <c r="C27" s="104"/>
      <c r="D27" s="105"/>
      <c r="E27" s="105"/>
    </row>
    <row r="28" spans="1:5" ht="11.25" customHeight="1">
      <c r="A28" s="709"/>
      <c r="B28" s="710"/>
      <c r="C28" s="104"/>
      <c r="D28" s="105"/>
      <c r="E28" s="105"/>
    </row>
    <row r="29" spans="1:5" ht="11.25" customHeight="1">
      <c r="A29" s="709"/>
      <c r="B29" s="710"/>
      <c r="C29" s="104"/>
      <c r="D29" s="105"/>
      <c r="E29" s="105"/>
    </row>
    <row r="30" spans="1:5" ht="11.25" customHeight="1">
      <c r="A30" s="709"/>
      <c r="B30" s="710"/>
      <c r="C30" s="104"/>
      <c r="D30" s="105"/>
      <c r="E30" s="105"/>
    </row>
    <row r="31" spans="1:5" ht="11.25" customHeight="1">
      <c r="A31" s="709"/>
      <c r="B31" s="710"/>
      <c r="C31" s="104"/>
      <c r="D31" s="105"/>
      <c r="E31" s="105"/>
    </row>
    <row r="32" spans="1:5" ht="11.25" customHeight="1">
      <c r="A32" s="709"/>
      <c r="B32" s="710"/>
      <c r="C32" s="104"/>
      <c r="D32" s="105"/>
      <c r="E32" s="105"/>
    </row>
    <row r="33" spans="1:5" ht="11.25" customHeight="1">
      <c r="A33" s="709"/>
      <c r="B33" s="710"/>
      <c r="C33" s="104"/>
      <c r="D33" s="105"/>
      <c r="E33" s="105"/>
    </row>
    <row r="34" spans="1:5" ht="11.25" customHeight="1">
      <c r="A34" s="709"/>
      <c r="B34" s="710"/>
      <c r="C34" s="104"/>
      <c r="D34" s="105"/>
      <c r="E34" s="105"/>
    </row>
    <row r="35" spans="1:5" ht="20.25" customHeight="1">
      <c r="A35" s="709"/>
      <c r="B35" s="710"/>
      <c r="C35" s="104"/>
      <c r="D35" s="105"/>
      <c r="E35" s="105"/>
    </row>
    <row r="36" spans="1:5" ht="11.25" customHeight="1">
      <c r="A36" s="709"/>
      <c r="B36" s="710"/>
      <c r="C36" s="104"/>
      <c r="D36" s="105"/>
      <c r="E36" s="105"/>
    </row>
    <row r="37" spans="1:5" ht="11.25" customHeight="1">
      <c r="A37" s="709"/>
      <c r="B37" s="710"/>
      <c r="C37" s="104"/>
      <c r="D37" s="105"/>
      <c r="E37" s="105"/>
    </row>
    <row r="38" spans="1:5" ht="11.25" customHeight="1">
      <c r="A38" s="709"/>
      <c r="B38" s="710"/>
      <c r="C38" s="104"/>
      <c r="D38" s="105"/>
      <c r="E38" s="105"/>
    </row>
    <row r="39" spans="1:5" ht="11.25" customHeight="1">
      <c r="A39" s="709"/>
      <c r="B39" s="710"/>
      <c r="C39" s="104"/>
      <c r="D39" s="105"/>
      <c r="E39" s="105"/>
    </row>
    <row r="40" spans="1:5" ht="11.25" customHeight="1">
      <c r="A40" s="709"/>
      <c r="B40" s="710"/>
      <c r="C40" s="104"/>
      <c r="D40" s="105"/>
      <c r="E40" s="105"/>
    </row>
    <row r="41" spans="1:5" ht="11.25" customHeight="1">
      <c r="A41" s="709"/>
      <c r="B41" s="710"/>
      <c r="C41" s="104"/>
      <c r="D41" s="105"/>
      <c r="E41" s="105"/>
    </row>
    <row r="42" spans="1:5" ht="11.25" customHeight="1">
      <c r="A42" s="709"/>
      <c r="B42" s="710"/>
      <c r="C42" s="104"/>
      <c r="D42" s="105"/>
      <c r="E42" s="105"/>
    </row>
    <row r="43" spans="1:5" ht="11.25" customHeight="1">
      <c r="A43" s="709"/>
      <c r="B43" s="710"/>
      <c r="C43" s="104"/>
      <c r="D43" s="105"/>
      <c r="E43" s="105"/>
    </row>
    <row r="44" spans="1:5" ht="11.25" customHeight="1">
      <c r="A44" s="709"/>
      <c r="B44" s="710"/>
      <c r="C44" s="104"/>
      <c r="D44" s="105"/>
      <c r="E44" s="105"/>
    </row>
    <row r="45" spans="1:5" ht="11.25" customHeight="1">
      <c r="A45" s="709"/>
      <c r="B45" s="710"/>
      <c r="C45" s="104"/>
      <c r="D45" s="105"/>
      <c r="E45" s="105"/>
    </row>
    <row r="46" spans="1:5" ht="11.25" customHeight="1">
      <c r="A46" s="709"/>
      <c r="B46" s="710"/>
      <c r="C46" s="104"/>
      <c r="D46" s="105"/>
      <c r="E46" s="105"/>
    </row>
    <row r="47" spans="1:5" ht="22.5" customHeight="1">
      <c r="A47" s="709"/>
      <c r="B47" s="710"/>
      <c r="C47" s="104"/>
      <c r="D47" s="105"/>
      <c r="E47" s="105"/>
    </row>
    <row r="48" spans="1:5" ht="11.25" customHeight="1">
      <c r="A48" s="709"/>
      <c r="B48" s="710"/>
      <c r="C48" s="104"/>
      <c r="D48" s="105"/>
      <c r="E48" s="105"/>
    </row>
    <row r="49" spans="1:5" ht="11.25" customHeight="1">
      <c r="A49" s="709"/>
      <c r="B49" s="710"/>
      <c r="C49" s="104"/>
      <c r="D49" s="105"/>
      <c r="E49" s="105"/>
    </row>
    <row r="50" spans="1:5" ht="11.25" customHeight="1">
      <c r="A50" s="709"/>
      <c r="B50" s="710"/>
      <c r="C50" s="104"/>
      <c r="D50" s="105"/>
      <c r="E50" s="105"/>
    </row>
    <row r="51" spans="1:5" ht="11.25" customHeight="1">
      <c r="A51" s="709"/>
      <c r="B51" s="710"/>
      <c r="C51" s="104"/>
      <c r="D51" s="105"/>
      <c r="E51" s="105"/>
    </row>
    <row r="52" spans="1:5" ht="11.25" customHeight="1">
      <c r="A52" s="709"/>
      <c r="B52" s="710"/>
      <c r="C52" s="104"/>
      <c r="D52" s="105"/>
      <c r="E52" s="105"/>
    </row>
    <row r="53" spans="1:5" ht="11.25" customHeight="1">
      <c r="A53" s="709"/>
      <c r="B53" s="710"/>
      <c r="C53" s="104"/>
      <c r="D53" s="105"/>
      <c r="E53" s="105"/>
    </row>
    <row r="54" spans="1:5" ht="11.25" customHeight="1">
      <c r="A54" s="709"/>
      <c r="B54" s="710"/>
      <c r="C54" s="104"/>
      <c r="D54" s="105"/>
      <c r="E54" s="105"/>
    </row>
    <row r="55" spans="1:5" ht="11.25" customHeight="1">
      <c r="A55" s="709"/>
      <c r="B55" s="710"/>
      <c r="C55" s="104"/>
      <c r="D55" s="105"/>
      <c r="E55" s="105"/>
    </row>
    <row r="56" spans="1:5" ht="11.25" customHeight="1">
      <c r="A56" s="709"/>
      <c r="B56" s="710"/>
      <c r="C56" s="104"/>
      <c r="D56" s="105"/>
      <c r="E56" s="105"/>
    </row>
    <row r="57" spans="1:5" ht="11.25" customHeight="1">
      <c r="A57" s="709"/>
      <c r="B57" s="710"/>
      <c r="C57" s="104"/>
      <c r="D57" s="105"/>
      <c r="E57" s="105"/>
    </row>
    <row r="58" spans="1:5" ht="11.25" customHeight="1">
      <c r="A58" s="709"/>
      <c r="B58" s="710"/>
      <c r="C58" s="104"/>
      <c r="D58" s="105"/>
      <c r="E58" s="105"/>
    </row>
    <row r="59" spans="1:5" ht="11.25" customHeight="1">
      <c r="A59" s="709"/>
      <c r="B59" s="710"/>
      <c r="C59" s="104"/>
      <c r="D59" s="105"/>
      <c r="E59" s="105"/>
    </row>
    <row r="60" spans="1:5" ht="11.25" customHeight="1">
      <c r="A60" s="709"/>
      <c r="B60" s="710"/>
      <c r="C60" s="104"/>
      <c r="D60" s="105"/>
      <c r="E60" s="105"/>
    </row>
    <row r="61" spans="1:5" ht="11.25" customHeight="1">
      <c r="A61" s="709"/>
      <c r="B61" s="710"/>
      <c r="C61" s="104"/>
      <c r="D61" s="105"/>
      <c r="E61" s="105"/>
    </row>
    <row r="62" spans="1:5" ht="11.25" customHeight="1">
      <c r="A62" s="709"/>
      <c r="B62" s="710"/>
      <c r="C62" s="104"/>
      <c r="D62" s="105"/>
      <c r="E62" s="105"/>
    </row>
    <row r="63" spans="1:5" ht="11.25" customHeight="1">
      <c r="A63" s="709"/>
      <c r="B63" s="710"/>
      <c r="C63" s="104"/>
      <c r="D63" s="105"/>
      <c r="E63" s="105"/>
    </row>
    <row r="64" spans="1:5" ht="11.25" customHeight="1">
      <c r="A64" s="709"/>
      <c r="B64" s="710"/>
      <c r="C64" s="104"/>
      <c r="D64" s="105"/>
      <c r="E64" s="105"/>
    </row>
    <row r="65" spans="1:5" ht="11.25" customHeight="1">
      <c r="A65" s="709"/>
      <c r="B65" s="710"/>
      <c r="C65" s="104"/>
      <c r="D65" s="105"/>
      <c r="E65" s="105"/>
    </row>
    <row r="66" spans="1:5" ht="11.25" customHeight="1">
      <c r="A66" s="709"/>
      <c r="B66" s="710"/>
      <c r="C66" s="104"/>
      <c r="D66" s="105"/>
      <c r="E66" s="105"/>
    </row>
    <row r="67" spans="1:5" ht="11.25" customHeight="1">
      <c r="A67" s="709"/>
      <c r="B67" s="710"/>
      <c r="C67" s="104"/>
      <c r="D67" s="105"/>
      <c r="E67" s="105"/>
    </row>
    <row r="68" spans="1:5" ht="11.25" customHeight="1">
      <c r="A68" s="709"/>
      <c r="B68" s="710"/>
      <c r="C68" s="104"/>
      <c r="D68" s="105"/>
      <c r="E68" s="105"/>
    </row>
    <row r="69" spans="1:5" ht="11.25" customHeight="1">
      <c r="A69" s="709"/>
      <c r="B69" s="710"/>
      <c r="C69" s="104"/>
      <c r="D69" s="105"/>
      <c r="E69" s="105"/>
    </row>
    <row r="70" spans="1:5" ht="11.25" customHeight="1">
      <c r="A70" s="709"/>
      <c r="B70" s="710"/>
      <c r="C70" s="104"/>
      <c r="D70" s="105"/>
      <c r="E70" s="105"/>
    </row>
    <row r="71" spans="1:5" ht="11.25" customHeight="1">
      <c r="A71" s="709"/>
      <c r="B71" s="710"/>
      <c r="C71" s="104"/>
      <c r="D71" s="105"/>
      <c r="E71" s="105"/>
    </row>
    <row r="72" spans="1:5" ht="11.25" customHeight="1">
      <c r="A72" s="709"/>
      <c r="B72" s="710"/>
      <c r="C72" s="104"/>
      <c r="D72" s="105"/>
      <c r="E72" s="105"/>
    </row>
    <row r="73" spans="1:5" ht="11.25" customHeight="1">
      <c r="A73" s="709"/>
      <c r="B73" s="710"/>
      <c r="C73" s="104"/>
      <c r="D73" s="105"/>
      <c r="E73" s="105"/>
    </row>
    <row r="74" spans="1:5" ht="11.25" customHeight="1">
      <c r="A74" s="709"/>
      <c r="B74" s="710"/>
      <c r="C74" s="104"/>
      <c r="D74" s="105"/>
      <c r="E74" s="105"/>
    </row>
    <row r="75" spans="1:5" ht="11.25" customHeight="1">
      <c r="A75" s="709"/>
      <c r="B75" s="710"/>
      <c r="C75" s="104"/>
      <c r="D75" s="105"/>
      <c r="E75" s="105"/>
    </row>
    <row r="76" spans="1:5" ht="11.25" customHeight="1">
      <c r="A76" s="709"/>
      <c r="B76" s="710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52" t="s">
        <v>652</v>
      </c>
      <c r="B1" s="552"/>
      <c r="C1" s="552"/>
      <c r="D1" s="552"/>
      <c r="E1" s="552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56" t="s">
        <v>623</v>
      </c>
      <c r="B3" s="556"/>
      <c r="C3" s="736" t="str">
        <f>IF(ISBLANK(Polročná_správa!B12),"   údaj nebol vyplnený   ",Polročná_správa!B12)</f>
        <v>MINERÁLNE VODY a.s.</v>
      </c>
      <c r="D3" s="736"/>
      <c r="E3" s="736"/>
      <c r="F3" s="139"/>
      <c r="G3" s="139"/>
      <c r="H3" s="139"/>
      <c r="I3" s="139"/>
      <c r="J3" s="139"/>
    </row>
    <row r="4" spans="1:10" s="36" customFormat="1" ht="11.25">
      <c r="A4" s="556" t="s">
        <v>375</v>
      </c>
      <c r="B4" s="559"/>
      <c r="C4" s="715" t="str">
        <f>IF(Polročná_správa!E6=0,"   údaj nebol vyplnený   ",Polročná_správa!E6)</f>
        <v>31711464</v>
      </c>
      <c r="D4" s="735"/>
      <c r="E4" s="735"/>
      <c r="F4" s="139"/>
      <c r="G4" s="139"/>
      <c r="H4" s="139"/>
      <c r="I4" s="139"/>
      <c r="J4" s="139"/>
    </row>
    <row r="5" spans="1:6" s="35" customFormat="1" ht="15.75">
      <c r="A5" s="541" t="s">
        <v>827</v>
      </c>
      <c r="B5" s="551"/>
      <c r="C5" s="548"/>
      <c r="D5" s="587"/>
      <c r="E5" s="588"/>
      <c r="F5" s="190"/>
    </row>
    <row r="6" spans="1:6" s="36" customFormat="1" ht="15.75">
      <c r="A6" s="541" t="s">
        <v>826</v>
      </c>
      <c r="B6" s="551"/>
      <c r="C6" s="553"/>
      <c r="D6" s="608"/>
      <c r="E6" s="609"/>
      <c r="F6" s="190"/>
    </row>
    <row r="7" spans="1:6" s="36" customFormat="1" ht="16.5" thickBot="1">
      <c r="A7" s="195"/>
      <c r="B7" s="195"/>
      <c r="C7" s="190"/>
      <c r="D7" s="156"/>
      <c r="E7" s="156"/>
      <c r="F7" s="190"/>
    </row>
    <row r="8" spans="1:5" ht="9.75">
      <c r="A8" s="733" t="s">
        <v>561</v>
      </c>
      <c r="B8" s="721"/>
      <c r="C8" s="729" t="s">
        <v>752</v>
      </c>
      <c r="D8" s="731" t="s">
        <v>358</v>
      </c>
      <c r="E8" s="732"/>
    </row>
    <row r="9" spans="1:5" ht="39.75" thickBot="1">
      <c r="A9" s="734"/>
      <c r="B9" s="723"/>
      <c r="C9" s="730"/>
      <c r="D9" s="193" t="s">
        <v>393</v>
      </c>
      <c r="E9" s="194" t="s">
        <v>753</v>
      </c>
    </row>
    <row r="10" spans="1:6" ht="12.75">
      <c r="A10" s="727"/>
      <c r="B10" s="728"/>
      <c r="C10" s="191"/>
      <c r="D10" s="192"/>
      <c r="E10" s="192"/>
      <c r="F10" s="147"/>
    </row>
    <row r="11" spans="1:6" ht="12.75">
      <c r="A11" s="726"/>
      <c r="B11" s="668"/>
      <c r="C11" s="113"/>
      <c r="D11" s="114"/>
      <c r="E11" s="114"/>
      <c r="F11" s="148"/>
    </row>
    <row r="12" spans="1:6" ht="12.75">
      <c r="A12" s="726"/>
      <c r="B12" s="668"/>
      <c r="C12" s="113"/>
      <c r="D12" s="114"/>
      <c r="E12" s="114"/>
      <c r="F12" s="148"/>
    </row>
    <row r="13" spans="1:6" ht="12.75">
      <c r="A13" s="726"/>
      <c r="B13" s="668"/>
      <c r="C13" s="113"/>
      <c r="D13" s="114"/>
      <c r="E13" s="114"/>
      <c r="F13" s="148"/>
    </row>
    <row r="14" spans="1:6" ht="12.75">
      <c r="A14" s="726"/>
      <c r="B14" s="668"/>
      <c r="C14" s="113"/>
      <c r="D14" s="114"/>
      <c r="E14" s="114"/>
      <c r="F14" s="148"/>
    </row>
    <row r="15" spans="1:6" ht="12.75">
      <c r="A15" s="726"/>
      <c r="B15" s="668"/>
      <c r="C15" s="113"/>
      <c r="D15" s="114"/>
      <c r="E15" s="114"/>
      <c r="F15" s="148"/>
    </row>
    <row r="16" spans="1:6" ht="12.75">
      <c r="A16" s="726"/>
      <c r="B16" s="668"/>
      <c r="C16" s="113"/>
      <c r="D16" s="114"/>
      <c r="E16" s="114"/>
      <c r="F16" s="148"/>
    </row>
    <row r="17" spans="1:6" ht="12.75">
      <c r="A17" s="726"/>
      <c r="B17" s="668"/>
      <c r="C17" s="113"/>
      <c r="D17" s="114"/>
      <c r="E17" s="114"/>
      <c r="F17" s="147"/>
    </row>
    <row r="18" spans="1:6" ht="11.25" customHeight="1">
      <c r="A18" s="726"/>
      <c r="B18" s="668"/>
      <c r="C18" s="113"/>
      <c r="D18" s="114"/>
      <c r="E18" s="114"/>
      <c r="F18" s="148"/>
    </row>
    <row r="19" spans="1:6" ht="12.75">
      <c r="A19" s="726"/>
      <c r="B19" s="668"/>
      <c r="C19" s="113"/>
      <c r="D19" s="114"/>
      <c r="E19" s="114"/>
      <c r="F19" s="148"/>
    </row>
    <row r="20" spans="1:6" ht="12.75">
      <c r="A20" s="726"/>
      <c r="B20" s="668"/>
      <c r="C20" s="113"/>
      <c r="D20" s="114"/>
      <c r="E20" s="114"/>
      <c r="F20" s="148"/>
    </row>
    <row r="21" spans="1:6" ht="12.75">
      <c r="A21" s="726"/>
      <c r="B21" s="668"/>
      <c r="C21" s="113"/>
      <c r="D21" s="114"/>
      <c r="E21" s="114"/>
      <c r="F21" s="148"/>
    </row>
    <row r="22" spans="1:6" ht="12.75">
      <c r="A22" s="726"/>
      <c r="B22" s="668"/>
      <c r="C22" s="113"/>
      <c r="D22" s="114"/>
      <c r="E22" s="114"/>
      <c r="F22" s="148"/>
    </row>
    <row r="23" spans="1:6" ht="12.75">
      <c r="A23" s="726"/>
      <c r="B23" s="668"/>
      <c r="C23" s="113"/>
      <c r="D23" s="114"/>
      <c r="E23" s="114"/>
      <c r="F23" s="148"/>
    </row>
    <row r="24" spans="1:6" ht="12.75">
      <c r="A24" s="726"/>
      <c r="B24" s="668"/>
      <c r="C24" s="113"/>
      <c r="D24" s="114"/>
      <c r="E24" s="114"/>
      <c r="F24" s="148"/>
    </row>
    <row r="25" spans="1:6" ht="12.75">
      <c r="A25" s="726"/>
      <c r="B25" s="668"/>
      <c r="C25" s="113"/>
      <c r="D25" s="114"/>
      <c r="E25" s="114"/>
      <c r="F25" s="148"/>
    </row>
    <row r="26" spans="1:6" ht="12.75">
      <c r="A26" s="726"/>
      <c r="B26" s="668"/>
      <c r="C26" s="113"/>
      <c r="D26" s="114"/>
      <c r="E26" s="114"/>
      <c r="F26" s="147"/>
    </row>
    <row r="27" spans="1:6" ht="12.75">
      <c r="A27" s="726"/>
      <c r="B27" s="668"/>
      <c r="C27" s="113"/>
      <c r="D27" s="114"/>
      <c r="E27" s="114"/>
      <c r="F27" s="148"/>
    </row>
    <row r="28" spans="1:6" ht="12.75">
      <c r="A28" s="726"/>
      <c r="B28" s="668"/>
      <c r="C28" s="113"/>
      <c r="D28" s="114"/>
      <c r="E28" s="114"/>
      <c r="F28" s="148"/>
    </row>
    <row r="29" spans="1:6" ht="12.75">
      <c r="A29" s="726"/>
      <c r="B29" s="668"/>
      <c r="C29" s="113"/>
      <c r="D29" s="114"/>
      <c r="E29" s="114"/>
      <c r="F29" s="148"/>
    </row>
    <row r="30" spans="1:6" ht="12.75">
      <c r="A30" s="726"/>
      <c r="B30" s="668"/>
      <c r="C30" s="113"/>
      <c r="D30" s="114"/>
      <c r="E30" s="114"/>
      <c r="F30" s="148"/>
    </row>
    <row r="31" spans="1:6" ht="12.75">
      <c r="A31" s="726"/>
      <c r="B31" s="668"/>
      <c r="C31" s="113"/>
      <c r="D31" s="114"/>
      <c r="E31" s="114"/>
      <c r="F31" s="148"/>
    </row>
    <row r="32" spans="1:6" ht="22.5" customHeight="1">
      <c r="A32" s="726"/>
      <c r="B32" s="668"/>
      <c r="C32" s="113"/>
      <c r="D32" s="114"/>
      <c r="E32" s="114"/>
      <c r="F32" s="147"/>
    </row>
    <row r="33" spans="1:6" ht="12.75">
      <c r="A33" s="726"/>
      <c r="B33" s="668"/>
      <c r="C33" s="113"/>
      <c r="D33" s="114"/>
      <c r="E33" s="114"/>
      <c r="F33" s="148"/>
    </row>
    <row r="34" spans="1:6" ht="12.75">
      <c r="A34" s="726"/>
      <c r="B34" s="668"/>
      <c r="C34" s="113"/>
      <c r="D34" s="114"/>
      <c r="E34" s="114"/>
      <c r="F34" s="148"/>
    </row>
    <row r="35" spans="1:6" ht="12.75">
      <c r="A35" s="726"/>
      <c r="B35" s="668"/>
      <c r="C35" s="113"/>
      <c r="D35" s="114"/>
      <c r="E35" s="114"/>
      <c r="F35" s="147"/>
    </row>
    <row r="36" spans="1:6" ht="12.75">
      <c r="A36" s="726"/>
      <c r="B36" s="668"/>
      <c r="C36" s="113"/>
      <c r="D36" s="114"/>
      <c r="E36" s="114"/>
      <c r="F36" s="148"/>
    </row>
    <row r="37" spans="1:6" ht="12.75">
      <c r="A37" s="726"/>
      <c r="B37" s="668"/>
      <c r="C37" s="113"/>
      <c r="D37" s="114"/>
      <c r="E37" s="114"/>
      <c r="F37" s="148"/>
    </row>
    <row r="38" spans="1:6" ht="12.75">
      <c r="A38" s="726"/>
      <c r="B38" s="668"/>
      <c r="C38" s="115"/>
      <c r="D38" s="114"/>
      <c r="E38" s="114"/>
      <c r="F38" s="148"/>
    </row>
    <row r="39" spans="1:6" ht="12.75">
      <c r="A39" s="726"/>
      <c r="B39" s="668"/>
      <c r="C39" s="113"/>
      <c r="D39" s="114"/>
      <c r="E39" s="114"/>
      <c r="F39" s="148"/>
    </row>
    <row r="40" spans="1:6" ht="12.75">
      <c r="A40" s="726"/>
      <c r="B40" s="668"/>
      <c r="C40" s="113"/>
      <c r="D40" s="114"/>
      <c r="E40" s="114"/>
      <c r="F40" s="148"/>
    </row>
    <row r="41" spans="1:6" ht="12.75">
      <c r="A41" s="726"/>
      <c r="B41" s="668"/>
      <c r="C41" s="113"/>
      <c r="D41" s="114"/>
      <c r="E41" s="114"/>
      <c r="F41" s="148"/>
    </row>
    <row r="42" spans="1:6" ht="12.75">
      <c r="A42" s="726"/>
      <c r="B42" s="668"/>
      <c r="C42" s="113"/>
      <c r="D42" s="114"/>
      <c r="E42" s="114"/>
      <c r="F42" s="148"/>
    </row>
    <row r="43" spans="1:6" ht="12.75">
      <c r="A43" s="726"/>
      <c r="B43" s="668"/>
      <c r="C43" s="113"/>
      <c r="D43" s="114"/>
      <c r="E43" s="114"/>
      <c r="F43" s="148"/>
    </row>
    <row r="44" spans="1:6" ht="12.75">
      <c r="A44" s="726"/>
      <c r="B44" s="668"/>
      <c r="C44" s="113"/>
      <c r="D44" s="114"/>
      <c r="E44" s="114"/>
      <c r="F44" s="148"/>
    </row>
    <row r="45" spans="1:6" ht="12.75">
      <c r="A45" s="726"/>
      <c r="B45" s="668"/>
      <c r="C45" s="113"/>
      <c r="D45" s="114"/>
      <c r="E45" s="114"/>
      <c r="F45" s="148"/>
    </row>
    <row r="46" spans="1:6" ht="12.75">
      <c r="A46" s="726"/>
      <c r="B46" s="668"/>
      <c r="C46" s="113"/>
      <c r="D46" s="114"/>
      <c r="E46" s="114"/>
      <c r="F46" s="148"/>
    </row>
    <row r="47" spans="1:6" ht="12.75">
      <c r="A47" s="726"/>
      <c r="B47" s="668"/>
      <c r="C47" s="113"/>
      <c r="D47" s="114"/>
      <c r="E47" s="114"/>
      <c r="F47" s="148"/>
    </row>
    <row r="48" spans="1:6" ht="12.75">
      <c r="A48" s="726"/>
      <c r="B48" s="668"/>
      <c r="C48" s="113"/>
      <c r="D48" s="114"/>
      <c r="E48" s="114"/>
      <c r="F48" s="148"/>
    </row>
    <row r="49" spans="1:6" ht="12.75">
      <c r="A49" s="726"/>
      <c r="B49" s="668"/>
      <c r="C49" s="113"/>
      <c r="D49" s="114"/>
      <c r="E49" s="114"/>
      <c r="F49" s="148"/>
    </row>
    <row r="50" spans="1:6" ht="12.75">
      <c r="A50" s="726"/>
      <c r="B50" s="668"/>
      <c r="C50" s="113"/>
      <c r="D50" s="114"/>
      <c r="E50" s="114"/>
      <c r="F50" s="148"/>
    </row>
    <row r="51" spans="1:6" ht="12.75">
      <c r="A51" s="726"/>
      <c r="B51" s="668"/>
      <c r="C51" s="113"/>
      <c r="D51" s="114"/>
      <c r="E51" s="114"/>
      <c r="F51" s="148"/>
    </row>
    <row r="52" spans="1:6" ht="12.75">
      <c r="A52" s="726"/>
      <c r="B52" s="668"/>
      <c r="C52" s="113"/>
      <c r="D52" s="114"/>
      <c r="E52" s="114"/>
      <c r="F52" s="148"/>
    </row>
    <row r="53" spans="1:6" ht="12.75">
      <c r="A53" s="726"/>
      <c r="B53" s="668"/>
      <c r="C53" s="113"/>
      <c r="D53" s="114"/>
      <c r="E53" s="114"/>
      <c r="F53" s="148"/>
    </row>
    <row r="54" spans="1:6" ht="12.75">
      <c r="A54" s="726"/>
      <c r="B54" s="668"/>
      <c r="C54" s="113"/>
      <c r="D54" s="114"/>
      <c r="E54" s="114"/>
      <c r="F54" s="148"/>
    </row>
    <row r="55" spans="1:6" ht="12.75">
      <c r="A55" s="726"/>
      <c r="B55" s="668"/>
      <c r="C55" s="113"/>
      <c r="D55" s="114"/>
      <c r="E55" s="114"/>
      <c r="F55" s="149"/>
    </row>
    <row r="56" spans="1:6" ht="12.75">
      <c r="A56" s="726"/>
      <c r="B56" s="668"/>
      <c r="C56" s="113"/>
      <c r="D56" s="114"/>
      <c r="E56" s="114"/>
      <c r="F56" s="149"/>
    </row>
    <row r="57" spans="1:6" ht="12.75">
      <c r="A57" s="726"/>
      <c r="B57" s="668"/>
      <c r="C57" s="113"/>
      <c r="D57" s="114"/>
      <c r="E57" s="114"/>
      <c r="F57" s="150"/>
    </row>
    <row r="58" spans="1:6" ht="12.75">
      <c r="A58" s="726"/>
      <c r="B58" s="668"/>
      <c r="C58" s="113"/>
      <c r="D58" s="114"/>
      <c r="E58" s="114"/>
      <c r="F58" s="150"/>
    </row>
    <row r="59" spans="1:6" ht="12.75">
      <c r="A59" s="726"/>
      <c r="B59" s="668"/>
      <c r="C59" s="113"/>
      <c r="D59" s="114"/>
      <c r="E59" s="114"/>
      <c r="F59" s="150"/>
    </row>
    <row r="60" spans="1:6" ht="12.75">
      <c r="A60" s="726"/>
      <c r="B60" s="668"/>
      <c r="C60" s="113"/>
      <c r="D60" s="114"/>
      <c r="E60" s="114"/>
      <c r="F60" s="148"/>
    </row>
    <row r="61" spans="1:6" ht="12.75">
      <c r="A61" s="726"/>
      <c r="B61" s="668"/>
      <c r="C61" s="115"/>
      <c r="D61" s="114"/>
      <c r="E61" s="114"/>
      <c r="F61" s="148"/>
    </row>
    <row r="62" spans="1:6" ht="12.75">
      <c r="A62" s="726"/>
      <c r="B62" s="668"/>
      <c r="C62" s="113"/>
      <c r="D62" s="114"/>
      <c r="E62" s="114"/>
      <c r="F62" s="148"/>
    </row>
    <row r="63" spans="1:6" ht="12.75">
      <c r="A63" s="726"/>
      <c r="B63" s="668"/>
      <c r="C63" s="113"/>
      <c r="D63" s="114"/>
      <c r="E63" s="114"/>
      <c r="F63" s="148"/>
    </row>
    <row r="64" spans="1:6" ht="12.75">
      <c r="A64" s="726"/>
      <c r="B64" s="668"/>
      <c r="C64" s="113"/>
      <c r="D64" s="114"/>
      <c r="E64" s="114"/>
      <c r="F64" s="148"/>
    </row>
    <row r="65" spans="1:6" ht="12.75">
      <c r="A65" s="726"/>
      <c r="B65" s="668"/>
      <c r="C65" s="115"/>
      <c r="D65" s="114"/>
      <c r="E65" s="114"/>
      <c r="F65" s="148"/>
    </row>
    <row r="66" spans="1:6" ht="12.75">
      <c r="A66" s="726"/>
      <c r="B66" s="668"/>
      <c r="C66" s="113"/>
      <c r="D66" s="114"/>
      <c r="E66" s="114"/>
      <c r="F66" s="148"/>
    </row>
    <row r="67" spans="1:6" ht="12.75">
      <c r="A67" s="726"/>
      <c r="B67" s="668"/>
      <c r="C67" s="113"/>
      <c r="D67" s="114"/>
      <c r="E67" s="114"/>
      <c r="F67" s="148"/>
    </row>
    <row r="68" spans="1:6" ht="12.75">
      <c r="A68" s="726"/>
      <c r="B68" s="668"/>
      <c r="C68" s="113"/>
      <c r="D68" s="114"/>
      <c r="E68" s="114"/>
      <c r="F68" s="148"/>
    </row>
    <row r="69" spans="1:6" ht="12.75">
      <c r="A69" s="726"/>
      <c r="B69" s="668"/>
      <c r="C69" s="113"/>
      <c r="D69" s="114"/>
      <c r="E69" s="114"/>
      <c r="F69" s="148"/>
    </row>
    <row r="70" spans="1:6" ht="12.75">
      <c r="A70" s="726"/>
      <c r="B70" s="668"/>
      <c r="C70" s="113"/>
      <c r="D70" s="114"/>
      <c r="E70" s="114"/>
      <c r="F70" s="148"/>
    </row>
    <row r="71" spans="1:6" ht="12.75">
      <c r="A71" s="726"/>
      <c r="B71" s="668"/>
      <c r="C71" s="115"/>
      <c r="D71" s="114"/>
      <c r="E71" s="114"/>
      <c r="F71" s="148"/>
    </row>
    <row r="72" spans="1:6" ht="12.75">
      <c r="A72" s="726"/>
      <c r="B72" s="668"/>
      <c r="C72" s="113"/>
      <c r="D72" s="114"/>
      <c r="E72" s="114"/>
      <c r="F72" s="148"/>
    </row>
    <row r="73" spans="1:6" ht="12.75">
      <c r="A73" s="726"/>
      <c r="B73" s="668"/>
      <c r="C73" s="115"/>
      <c r="D73" s="114"/>
      <c r="E73" s="114"/>
      <c r="F73" s="148"/>
    </row>
    <row r="74" spans="1:6" ht="12.75">
      <c r="A74" s="726"/>
      <c r="B74" s="668"/>
      <c r="C74" s="115"/>
      <c r="D74" s="114"/>
      <c r="E74" s="114"/>
      <c r="F74" s="148"/>
    </row>
    <row r="75" spans="1:6" ht="12.75">
      <c r="A75" s="726"/>
      <c r="B75" s="668"/>
      <c r="C75" s="115"/>
      <c r="D75" s="114"/>
      <c r="E75" s="114"/>
      <c r="F75" s="148"/>
    </row>
    <row r="76" spans="1:6" ht="12.75">
      <c r="A76" s="726"/>
      <c r="B76" s="668"/>
      <c r="C76" s="116"/>
      <c r="D76" s="114"/>
      <c r="E76" s="114"/>
      <c r="F76" s="148"/>
    </row>
    <row r="77" spans="1:6" ht="12.75">
      <c r="A77" s="726"/>
      <c r="B77" s="668"/>
      <c r="C77" s="117"/>
      <c r="D77" s="114"/>
      <c r="E77" s="114"/>
      <c r="F77" s="148"/>
    </row>
    <row r="78" spans="1:6" ht="12.75">
      <c r="A78" s="726"/>
      <c r="B78" s="668"/>
      <c r="C78" s="117"/>
      <c r="D78" s="114"/>
      <c r="E78" s="114"/>
      <c r="F78" s="148"/>
    </row>
    <row r="79" spans="1:6" ht="12.75">
      <c r="A79" s="726"/>
      <c r="B79" s="668"/>
      <c r="C79" s="117"/>
      <c r="D79" s="114"/>
      <c r="E79" s="114"/>
      <c r="F79" s="148"/>
    </row>
    <row r="80" spans="1:6" ht="12.75">
      <c r="A80" s="726"/>
      <c r="B80" s="668"/>
      <c r="C80" s="117"/>
      <c r="D80" s="114"/>
      <c r="E80" s="114"/>
      <c r="F80" s="148"/>
    </row>
    <row r="81" spans="1:6" ht="12.75">
      <c r="A81" s="726"/>
      <c r="B81" s="668"/>
      <c r="C81" s="117"/>
      <c r="D81" s="114"/>
      <c r="E81" s="114"/>
      <c r="F81" s="148"/>
    </row>
    <row r="82" spans="1:6" ht="12.75">
      <c r="A82" s="726"/>
      <c r="B82" s="668"/>
      <c r="C82" s="117"/>
      <c r="D82" s="114"/>
      <c r="E82" s="114"/>
      <c r="F82" s="148"/>
    </row>
    <row r="83" spans="1:6" ht="12.75">
      <c r="A83" s="726"/>
      <c r="B83" s="668"/>
      <c r="C83" s="117"/>
      <c r="D83" s="114"/>
      <c r="E83" s="114"/>
      <c r="F83" s="148"/>
    </row>
    <row r="84" spans="1:6" ht="12.75">
      <c r="A84" s="726"/>
      <c r="B84" s="668"/>
      <c r="C84" s="117"/>
      <c r="D84" s="114"/>
      <c r="E84" s="114"/>
      <c r="F84" s="148"/>
    </row>
    <row r="85" spans="1:6" ht="12.75">
      <c r="A85" s="726"/>
      <c r="B85" s="668"/>
      <c r="C85" s="117"/>
      <c r="D85" s="114"/>
      <c r="E85" s="114"/>
      <c r="F85" s="148"/>
    </row>
    <row r="86" spans="1:6" ht="12.75">
      <c r="A86" s="726"/>
      <c r="B86" s="668"/>
      <c r="C86" s="117"/>
      <c r="D86" s="114"/>
      <c r="E86" s="114"/>
      <c r="F86" s="148"/>
    </row>
    <row r="87" spans="1:6" ht="12.75">
      <c r="A87" s="726"/>
      <c r="B87" s="668"/>
      <c r="C87" s="117"/>
      <c r="D87" s="114"/>
      <c r="E87" s="114"/>
      <c r="F87" s="148"/>
    </row>
    <row r="88" spans="1:6" ht="12.75">
      <c r="A88" s="726"/>
      <c r="B88" s="668"/>
      <c r="C88" s="117"/>
      <c r="D88" s="114"/>
      <c r="E88" s="114"/>
      <c r="F88" s="148"/>
    </row>
    <row r="89" spans="1:6" ht="12.75">
      <c r="A89" s="726"/>
      <c r="B89" s="668"/>
      <c r="C89" s="117"/>
      <c r="D89" s="114"/>
      <c r="E89" s="114"/>
      <c r="F89" s="148"/>
    </row>
    <row r="90" spans="1:6" ht="12.75">
      <c r="A90" s="726"/>
      <c r="B90" s="668"/>
      <c r="C90" s="117"/>
      <c r="D90" s="114"/>
      <c r="E90" s="114"/>
      <c r="F90" s="148"/>
    </row>
    <row r="91" spans="1:6" ht="12.75">
      <c r="A91" s="726"/>
      <c r="B91" s="668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1:E1"/>
    <mergeCell ref="A4:B4"/>
    <mergeCell ref="C4:E4"/>
    <mergeCell ref="A5:B5"/>
    <mergeCell ref="C5:E5"/>
    <mergeCell ref="A3:B3"/>
    <mergeCell ref="C3:E3"/>
    <mergeCell ref="A10:B10"/>
    <mergeCell ref="A11:B11"/>
    <mergeCell ref="A12:B12"/>
    <mergeCell ref="A13:B13"/>
    <mergeCell ref="A6:B6"/>
    <mergeCell ref="C6:E6"/>
    <mergeCell ref="C8:C9"/>
    <mergeCell ref="D8:E8"/>
    <mergeCell ref="A8:B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9" t="s">
        <v>13</v>
      </c>
      <c r="B1" s="689"/>
      <c r="C1" s="689"/>
      <c r="D1" s="689"/>
      <c r="E1" s="689"/>
      <c r="F1" s="690"/>
      <c r="G1" s="690"/>
      <c r="H1" s="690"/>
      <c r="I1" s="690"/>
      <c r="J1" s="690"/>
      <c r="K1" s="690"/>
      <c r="L1" s="690"/>
      <c r="M1" s="690"/>
      <c r="N1" s="691"/>
      <c r="O1" s="691"/>
      <c r="P1" s="691"/>
      <c r="Q1" s="691"/>
      <c r="R1" s="691"/>
      <c r="S1" s="691"/>
    </row>
    <row r="2" spans="1:19" s="35" customFormat="1" ht="15.75">
      <c r="A2" s="541" t="s">
        <v>263</v>
      </c>
      <c r="B2" s="551"/>
      <c r="C2" s="681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</row>
    <row r="3" spans="1:19" s="36" customFormat="1" ht="38.25" customHeight="1">
      <c r="A3" s="739" t="s">
        <v>262</v>
      </c>
      <c r="B3" s="740"/>
      <c r="C3" s="681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</row>
    <row r="4" spans="1:19" ht="15.75">
      <c r="A4" s="541" t="s">
        <v>623</v>
      </c>
      <c r="B4" s="551"/>
      <c r="C4" s="683" t="str">
        <f>IF(ISBLANK(Polročná_správa!B12),"  ",Polročná_správa!B12)</f>
        <v>MINERÁLNE VODY a.s.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</row>
    <row r="5" spans="1:19" ht="15.75">
      <c r="A5" s="541" t="s">
        <v>375</v>
      </c>
      <c r="B5" s="542"/>
      <c r="C5" s="683" t="str">
        <f>IF(ISBLANK(Polročná_správa!E6),"  ",Polročná_správa!E6)</f>
        <v>31711464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92" t="s">
        <v>588</v>
      </c>
      <c r="B7" s="693"/>
      <c r="C7" s="685"/>
      <c r="D7" s="696"/>
      <c r="E7" s="685"/>
      <c r="F7" s="696"/>
      <c r="G7" s="685"/>
      <c r="H7" s="696"/>
      <c r="I7" s="685"/>
      <c r="J7" s="696"/>
      <c r="K7" s="686"/>
      <c r="L7" s="685"/>
      <c r="M7" s="686"/>
      <c r="N7" s="685"/>
      <c r="O7" s="686"/>
      <c r="P7" s="685"/>
      <c r="Q7" s="686"/>
      <c r="R7" s="685"/>
      <c r="S7" s="686"/>
    </row>
    <row r="8" spans="1:19" ht="12.75">
      <c r="A8" s="694"/>
      <c r="B8" s="695"/>
      <c r="C8" s="708"/>
      <c r="D8" s="697"/>
      <c r="E8" s="708"/>
      <c r="F8" s="697"/>
      <c r="G8" s="708"/>
      <c r="H8" s="697"/>
      <c r="I8" s="687"/>
      <c r="J8" s="697"/>
      <c r="K8" s="688"/>
      <c r="L8" s="687"/>
      <c r="M8" s="688"/>
      <c r="N8" s="687"/>
      <c r="O8" s="688"/>
      <c r="P8" s="687"/>
      <c r="Q8" s="688"/>
      <c r="R8" s="687"/>
      <c r="S8" s="688"/>
    </row>
    <row r="9" spans="1:19" ht="12.75">
      <c r="A9" s="698"/>
      <c r="B9" s="699"/>
      <c r="C9" s="737"/>
      <c r="D9" s="738"/>
      <c r="E9" s="737"/>
      <c r="F9" s="738"/>
      <c r="G9" s="737"/>
      <c r="H9" s="738"/>
      <c r="I9" s="701"/>
      <c r="J9" s="702"/>
      <c r="K9" s="703"/>
      <c r="L9" s="679"/>
      <c r="M9" s="680"/>
      <c r="N9" s="679"/>
      <c r="O9" s="680"/>
      <c r="P9" s="679"/>
      <c r="Q9" s="680"/>
      <c r="R9" s="679"/>
      <c r="S9" s="680"/>
    </row>
    <row r="10" spans="1:19" ht="12.75">
      <c r="A10" s="698"/>
      <c r="B10" s="699"/>
      <c r="C10" s="737"/>
      <c r="D10" s="738"/>
      <c r="E10" s="737"/>
      <c r="F10" s="738"/>
      <c r="G10" s="737"/>
      <c r="H10" s="738"/>
      <c r="I10" s="701"/>
      <c r="J10" s="702"/>
      <c r="K10" s="703"/>
      <c r="L10" s="679"/>
      <c r="M10" s="680"/>
      <c r="N10" s="679"/>
      <c r="O10" s="680"/>
      <c r="P10" s="679"/>
      <c r="Q10" s="680"/>
      <c r="R10" s="679"/>
      <c r="S10" s="680"/>
    </row>
    <row r="11" spans="1:19" ht="12.75">
      <c r="A11" s="698"/>
      <c r="B11" s="699"/>
      <c r="C11" s="737"/>
      <c r="D11" s="738"/>
      <c r="E11" s="737"/>
      <c r="F11" s="738"/>
      <c r="G11" s="737"/>
      <c r="H11" s="738"/>
      <c r="I11" s="701"/>
      <c r="J11" s="702"/>
      <c r="K11" s="703"/>
      <c r="L11" s="679"/>
      <c r="M11" s="680"/>
      <c r="N11" s="679"/>
      <c r="O11" s="680"/>
      <c r="P11" s="679"/>
      <c r="Q11" s="680"/>
      <c r="R11" s="679"/>
      <c r="S11" s="680"/>
    </row>
    <row r="12" spans="1:19" ht="12.75">
      <c r="A12" s="698"/>
      <c r="B12" s="699"/>
      <c r="C12" s="737"/>
      <c r="D12" s="738"/>
      <c r="E12" s="737"/>
      <c r="F12" s="738"/>
      <c r="G12" s="737"/>
      <c r="H12" s="738"/>
      <c r="I12" s="701"/>
      <c r="J12" s="702"/>
      <c r="K12" s="703"/>
      <c r="L12" s="679"/>
      <c r="M12" s="680"/>
      <c r="N12" s="679"/>
      <c r="O12" s="680"/>
      <c r="P12" s="679"/>
      <c r="Q12" s="680"/>
      <c r="R12" s="679"/>
      <c r="S12" s="680"/>
    </row>
    <row r="13" spans="1:19" ht="12.75">
      <c r="A13" s="698"/>
      <c r="B13" s="699"/>
      <c r="C13" s="737"/>
      <c r="D13" s="738"/>
      <c r="E13" s="737"/>
      <c r="F13" s="738"/>
      <c r="G13" s="737"/>
      <c r="H13" s="738"/>
      <c r="I13" s="701"/>
      <c r="J13" s="702"/>
      <c r="K13" s="703"/>
      <c r="L13" s="679"/>
      <c r="M13" s="680"/>
      <c r="N13" s="679"/>
      <c r="O13" s="680"/>
      <c r="P13" s="679"/>
      <c r="Q13" s="680"/>
      <c r="R13" s="679"/>
      <c r="S13" s="680"/>
    </row>
    <row r="14" spans="1:19" ht="12.75">
      <c r="A14" s="698"/>
      <c r="B14" s="699"/>
      <c r="C14" s="737"/>
      <c r="D14" s="738"/>
      <c r="E14" s="737"/>
      <c r="F14" s="738"/>
      <c r="G14" s="737"/>
      <c r="H14" s="738"/>
      <c r="I14" s="701"/>
      <c r="J14" s="702"/>
      <c r="K14" s="703"/>
      <c r="L14" s="679"/>
      <c r="M14" s="680"/>
      <c r="N14" s="679"/>
      <c r="O14" s="680"/>
      <c r="P14" s="679"/>
      <c r="Q14" s="680"/>
      <c r="R14" s="679"/>
      <c r="S14" s="680"/>
    </row>
    <row r="15" spans="1:19" ht="12.75">
      <c r="A15" s="698"/>
      <c r="B15" s="699"/>
      <c r="C15" s="737"/>
      <c r="D15" s="738"/>
      <c r="E15" s="737"/>
      <c r="F15" s="738"/>
      <c r="G15" s="737"/>
      <c r="H15" s="738"/>
      <c r="I15" s="701"/>
      <c r="J15" s="702"/>
      <c r="K15" s="703"/>
      <c r="L15" s="679"/>
      <c r="M15" s="680"/>
      <c r="N15" s="679"/>
      <c r="O15" s="680"/>
      <c r="P15" s="679"/>
      <c r="Q15" s="680"/>
      <c r="R15" s="679"/>
      <c r="S15" s="680"/>
    </row>
    <row r="16" spans="1:19" ht="12.75">
      <c r="A16" s="698"/>
      <c r="B16" s="699"/>
      <c r="C16" s="737"/>
      <c r="D16" s="738"/>
      <c r="E16" s="737"/>
      <c r="F16" s="738"/>
      <c r="G16" s="737"/>
      <c r="H16" s="738"/>
      <c r="I16" s="701"/>
      <c r="J16" s="702"/>
      <c r="K16" s="703"/>
      <c r="L16" s="679"/>
      <c r="M16" s="680"/>
      <c r="N16" s="679"/>
      <c r="O16" s="680"/>
      <c r="P16" s="679"/>
      <c r="Q16" s="680"/>
      <c r="R16" s="679"/>
      <c r="S16" s="680"/>
    </row>
    <row r="17" spans="1:19" ht="12.75">
      <c r="A17" s="698"/>
      <c r="B17" s="699"/>
      <c r="C17" s="737"/>
      <c r="D17" s="738"/>
      <c r="E17" s="737"/>
      <c r="F17" s="738"/>
      <c r="G17" s="737"/>
      <c r="H17" s="738"/>
      <c r="I17" s="701"/>
      <c r="J17" s="702"/>
      <c r="K17" s="703"/>
      <c r="L17" s="679"/>
      <c r="M17" s="680"/>
      <c r="N17" s="679"/>
      <c r="O17" s="680"/>
      <c r="P17" s="679"/>
      <c r="Q17" s="680"/>
      <c r="R17" s="679"/>
      <c r="S17" s="680"/>
    </row>
    <row r="18" spans="1:19" ht="12.75">
      <c r="A18" s="698"/>
      <c r="B18" s="699"/>
      <c r="C18" s="737"/>
      <c r="D18" s="738"/>
      <c r="E18" s="737"/>
      <c r="F18" s="738"/>
      <c r="G18" s="737"/>
      <c r="H18" s="738"/>
      <c r="I18" s="701"/>
      <c r="J18" s="702"/>
      <c r="K18" s="703"/>
      <c r="L18" s="679"/>
      <c r="M18" s="680"/>
      <c r="N18" s="679"/>
      <c r="O18" s="680"/>
      <c r="P18" s="679"/>
      <c r="Q18" s="680"/>
      <c r="R18" s="679"/>
      <c r="S18" s="680"/>
    </row>
    <row r="19" spans="1:19" ht="12.75">
      <c r="A19" s="698"/>
      <c r="B19" s="699"/>
      <c r="C19" s="737"/>
      <c r="D19" s="738"/>
      <c r="E19" s="737"/>
      <c r="F19" s="738"/>
      <c r="G19" s="737"/>
      <c r="H19" s="738"/>
      <c r="I19" s="701"/>
      <c r="J19" s="702"/>
      <c r="K19" s="703"/>
      <c r="L19" s="679"/>
      <c r="M19" s="680"/>
      <c r="N19" s="679"/>
      <c r="O19" s="680"/>
      <c r="P19" s="679"/>
      <c r="Q19" s="680"/>
      <c r="R19" s="679"/>
      <c r="S19" s="680"/>
    </row>
    <row r="20" spans="1:19" ht="12.75">
      <c r="A20" s="698"/>
      <c r="B20" s="699"/>
      <c r="C20" s="737"/>
      <c r="D20" s="738"/>
      <c r="E20" s="737"/>
      <c r="F20" s="738"/>
      <c r="G20" s="737"/>
      <c r="H20" s="738"/>
      <c r="I20" s="701"/>
      <c r="J20" s="702"/>
      <c r="K20" s="703"/>
      <c r="L20" s="679"/>
      <c r="M20" s="680"/>
      <c r="N20" s="679"/>
      <c r="O20" s="680"/>
      <c r="P20" s="679"/>
      <c r="Q20" s="680"/>
      <c r="R20" s="679"/>
      <c r="S20" s="680"/>
    </row>
    <row r="21" spans="1:19" ht="12.75">
      <c r="A21" s="698"/>
      <c r="B21" s="699"/>
      <c r="C21" s="737"/>
      <c r="D21" s="738"/>
      <c r="E21" s="737"/>
      <c r="F21" s="738"/>
      <c r="G21" s="737"/>
      <c r="H21" s="738"/>
      <c r="I21" s="701"/>
      <c r="J21" s="702"/>
      <c r="K21" s="703"/>
      <c r="L21" s="679"/>
      <c r="M21" s="680"/>
      <c r="N21" s="679"/>
      <c r="O21" s="680"/>
      <c r="P21" s="679"/>
      <c r="Q21" s="680"/>
      <c r="R21" s="679"/>
      <c r="S21" s="680"/>
    </row>
    <row r="22" spans="1:19" ht="12.75">
      <c r="A22" s="698"/>
      <c r="B22" s="699"/>
      <c r="C22" s="737"/>
      <c r="D22" s="738"/>
      <c r="E22" s="737"/>
      <c r="F22" s="738"/>
      <c r="G22" s="737"/>
      <c r="H22" s="738"/>
      <c r="I22" s="701"/>
      <c r="J22" s="702"/>
      <c r="K22" s="703"/>
      <c r="L22" s="679"/>
      <c r="M22" s="680"/>
      <c r="N22" s="679"/>
      <c r="O22" s="680"/>
      <c r="P22" s="679"/>
      <c r="Q22" s="680"/>
      <c r="R22" s="679"/>
      <c r="S22" s="680"/>
    </row>
    <row r="23" spans="1:19" ht="12.75">
      <c r="A23" s="698"/>
      <c r="B23" s="699"/>
      <c r="C23" s="737"/>
      <c r="D23" s="738"/>
      <c r="E23" s="737"/>
      <c r="F23" s="738"/>
      <c r="G23" s="737"/>
      <c r="H23" s="738"/>
      <c r="I23" s="701"/>
      <c r="J23" s="702"/>
      <c r="K23" s="703"/>
      <c r="L23" s="679"/>
      <c r="M23" s="680"/>
      <c r="N23" s="679"/>
      <c r="O23" s="680"/>
      <c r="P23" s="679"/>
      <c r="Q23" s="680"/>
      <c r="R23" s="679"/>
      <c r="S23" s="680"/>
    </row>
    <row r="24" spans="1:19" ht="12.75">
      <c r="A24" s="698"/>
      <c r="B24" s="699"/>
      <c r="C24" s="737"/>
      <c r="D24" s="738"/>
      <c r="E24" s="737"/>
      <c r="F24" s="738"/>
      <c r="G24" s="737"/>
      <c r="H24" s="738"/>
      <c r="I24" s="701"/>
      <c r="J24" s="702"/>
      <c r="K24" s="703"/>
      <c r="L24" s="679"/>
      <c r="M24" s="680"/>
      <c r="N24" s="679"/>
      <c r="O24" s="680"/>
      <c r="P24" s="679"/>
      <c r="Q24" s="680"/>
      <c r="R24" s="679"/>
      <c r="S24" s="680"/>
    </row>
    <row r="25" spans="1:19" ht="12.75">
      <c r="A25" s="698"/>
      <c r="B25" s="699"/>
      <c r="C25" s="737"/>
      <c r="D25" s="738"/>
      <c r="E25" s="737"/>
      <c r="F25" s="738"/>
      <c r="G25" s="737"/>
      <c r="H25" s="738"/>
      <c r="I25" s="701"/>
      <c r="J25" s="702"/>
      <c r="K25" s="703"/>
      <c r="L25" s="679"/>
      <c r="M25" s="680"/>
      <c r="N25" s="679"/>
      <c r="O25" s="680"/>
      <c r="P25" s="679"/>
      <c r="Q25" s="680"/>
      <c r="R25" s="679"/>
      <c r="S25" s="680"/>
    </row>
    <row r="26" spans="1:19" ht="12.75">
      <c r="A26" s="698"/>
      <c r="B26" s="699"/>
      <c r="C26" s="737"/>
      <c r="D26" s="738"/>
      <c r="E26" s="737"/>
      <c r="F26" s="738"/>
      <c r="G26" s="737"/>
      <c r="H26" s="738"/>
      <c r="I26" s="701"/>
      <c r="J26" s="702"/>
      <c r="K26" s="703"/>
      <c r="L26" s="679"/>
      <c r="M26" s="680"/>
      <c r="N26" s="679"/>
      <c r="O26" s="680"/>
      <c r="P26" s="679"/>
      <c r="Q26" s="680"/>
      <c r="R26" s="679"/>
      <c r="S26" s="680"/>
    </row>
    <row r="27" spans="1:19" ht="12.75">
      <c r="A27" s="698"/>
      <c r="B27" s="699"/>
      <c r="C27" s="737"/>
      <c r="D27" s="738"/>
      <c r="E27" s="737"/>
      <c r="F27" s="738"/>
      <c r="G27" s="737"/>
      <c r="H27" s="738"/>
      <c r="I27" s="701"/>
      <c r="J27" s="702"/>
      <c r="K27" s="703"/>
      <c r="L27" s="679"/>
      <c r="M27" s="680"/>
      <c r="N27" s="679"/>
      <c r="O27" s="680"/>
      <c r="P27" s="679"/>
      <c r="Q27" s="680"/>
      <c r="R27" s="679"/>
      <c r="S27" s="680"/>
    </row>
    <row r="28" spans="1:19" ht="12.75">
      <c r="A28" s="698"/>
      <c r="B28" s="699"/>
      <c r="C28" s="737"/>
      <c r="D28" s="738"/>
      <c r="E28" s="737"/>
      <c r="F28" s="738"/>
      <c r="G28" s="737"/>
      <c r="H28" s="738"/>
      <c r="I28" s="701"/>
      <c r="J28" s="702"/>
      <c r="K28" s="703"/>
      <c r="L28" s="679"/>
      <c r="M28" s="680"/>
      <c r="N28" s="679"/>
      <c r="O28" s="680"/>
      <c r="P28" s="679"/>
      <c r="Q28" s="680"/>
      <c r="R28" s="679"/>
      <c r="S28" s="680"/>
    </row>
    <row r="29" spans="1:19" ht="12.75">
      <c r="A29" s="698"/>
      <c r="B29" s="699"/>
      <c r="C29" s="737"/>
      <c r="D29" s="738"/>
      <c r="E29" s="737"/>
      <c r="F29" s="738"/>
      <c r="G29" s="737"/>
      <c r="H29" s="738"/>
      <c r="I29" s="701"/>
      <c r="J29" s="702"/>
      <c r="K29" s="703"/>
      <c r="L29" s="679"/>
      <c r="M29" s="680"/>
      <c r="N29" s="679"/>
      <c r="O29" s="680"/>
      <c r="P29" s="679"/>
      <c r="Q29" s="680"/>
      <c r="R29" s="679"/>
      <c r="S29" s="680"/>
    </row>
    <row r="30" spans="1:19" ht="12.75">
      <c r="A30" s="698"/>
      <c r="B30" s="699"/>
      <c r="C30" s="737"/>
      <c r="D30" s="738"/>
      <c r="E30" s="737"/>
      <c r="F30" s="738"/>
      <c r="G30" s="737"/>
      <c r="H30" s="738"/>
      <c r="I30" s="701"/>
      <c r="J30" s="702"/>
      <c r="K30" s="703"/>
      <c r="L30" s="679"/>
      <c r="M30" s="680"/>
      <c r="N30" s="679"/>
      <c r="O30" s="680"/>
      <c r="P30" s="679"/>
      <c r="Q30" s="680"/>
      <c r="R30" s="679"/>
      <c r="S30" s="680"/>
    </row>
    <row r="31" spans="1:19" ht="12.75">
      <c r="A31" s="698"/>
      <c r="B31" s="699"/>
      <c r="C31" s="737"/>
      <c r="D31" s="738"/>
      <c r="E31" s="737"/>
      <c r="F31" s="738"/>
      <c r="G31" s="737"/>
      <c r="H31" s="738"/>
      <c r="I31" s="701"/>
      <c r="J31" s="702"/>
      <c r="K31" s="703"/>
      <c r="L31" s="679"/>
      <c r="M31" s="680"/>
      <c r="N31" s="679"/>
      <c r="O31" s="680"/>
      <c r="P31" s="679"/>
      <c r="Q31" s="680"/>
      <c r="R31" s="679"/>
      <c r="S31" s="680"/>
    </row>
    <row r="32" spans="1:19" ht="12.75">
      <c r="A32" s="698"/>
      <c r="B32" s="699"/>
      <c r="C32" s="737"/>
      <c r="D32" s="738"/>
      <c r="E32" s="737"/>
      <c r="F32" s="738"/>
      <c r="G32" s="737"/>
      <c r="H32" s="738"/>
      <c r="I32" s="701"/>
      <c r="J32" s="702"/>
      <c r="K32" s="703"/>
      <c r="L32" s="679"/>
      <c r="M32" s="680"/>
      <c r="N32" s="679"/>
      <c r="O32" s="680"/>
      <c r="P32" s="679"/>
      <c r="Q32" s="680"/>
      <c r="R32" s="679"/>
      <c r="S32" s="680"/>
    </row>
    <row r="33" spans="1:19" ht="12.75">
      <c r="A33" s="698"/>
      <c r="B33" s="699"/>
      <c r="C33" s="737"/>
      <c r="D33" s="738"/>
      <c r="E33" s="737"/>
      <c r="F33" s="738"/>
      <c r="G33" s="737"/>
      <c r="H33" s="738"/>
      <c r="I33" s="701"/>
      <c r="J33" s="702"/>
      <c r="K33" s="703"/>
      <c r="L33" s="679"/>
      <c r="M33" s="680"/>
      <c r="N33" s="679"/>
      <c r="O33" s="680"/>
      <c r="P33" s="679"/>
      <c r="Q33" s="680"/>
      <c r="R33" s="679"/>
      <c r="S33" s="680"/>
    </row>
    <row r="34" spans="1:19" ht="12.75">
      <c r="A34" s="698"/>
      <c r="B34" s="699"/>
      <c r="C34" s="737"/>
      <c r="D34" s="738"/>
      <c r="E34" s="737"/>
      <c r="F34" s="738"/>
      <c r="G34" s="737"/>
      <c r="H34" s="738"/>
      <c r="I34" s="701"/>
      <c r="J34" s="702"/>
      <c r="K34" s="703"/>
      <c r="L34" s="679"/>
      <c r="M34" s="680"/>
      <c r="N34" s="679"/>
      <c r="O34" s="680"/>
      <c r="P34" s="679"/>
      <c r="Q34" s="680"/>
      <c r="R34" s="679"/>
      <c r="S34" s="680"/>
    </row>
    <row r="35" spans="1:19" ht="12.75">
      <c r="A35" s="698"/>
      <c r="B35" s="699"/>
      <c r="C35" s="737"/>
      <c r="D35" s="738"/>
      <c r="E35" s="737"/>
      <c r="F35" s="738"/>
      <c r="G35" s="737"/>
      <c r="H35" s="738"/>
      <c r="I35" s="701"/>
      <c r="J35" s="702"/>
      <c r="K35" s="703"/>
      <c r="L35" s="679"/>
      <c r="M35" s="680"/>
      <c r="N35" s="679"/>
      <c r="O35" s="680"/>
      <c r="P35" s="679"/>
      <c r="Q35" s="680"/>
      <c r="R35" s="679"/>
      <c r="S35" s="680"/>
    </row>
    <row r="36" spans="1:19" ht="12.75">
      <c r="A36" s="698"/>
      <c r="B36" s="699"/>
      <c r="C36" s="737"/>
      <c r="D36" s="738"/>
      <c r="E36" s="737"/>
      <c r="F36" s="738"/>
      <c r="G36" s="737"/>
      <c r="H36" s="738"/>
      <c r="I36" s="701"/>
      <c r="J36" s="702"/>
      <c r="K36" s="703"/>
      <c r="L36" s="679"/>
      <c r="M36" s="680"/>
      <c r="N36" s="679"/>
      <c r="O36" s="680"/>
      <c r="P36" s="679"/>
      <c r="Q36" s="680"/>
      <c r="R36" s="679"/>
      <c r="S36" s="680"/>
    </row>
    <row r="37" spans="1:19" ht="12.75">
      <c r="A37" s="698"/>
      <c r="B37" s="699"/>
      <c r="C37" s="737"/>
      <c r="D37" s="738"/>
      <c r="E37" s="737"/>
      <c r="F37" s="738"/>
      <c r="G37" s="737"/>
      <c r="H37" s="738"/>
      <c r="I37" s="701"/>
      <c r="J37" s="702"/>
      <c r="K37" s="703"/>
      <c r="L37" s="679"/>
      <c r="M37" s="680"/>
      <c r="N37" s="679"/>
      <c r="O37" s="680"/>
      <c r="P37" s="679"/>
      <c r="Q37" s="680"/>
      <c r="R37" s="679"/>
      <c r="S37" s="680"/>
    </row>
    <row r="38" spans="1:19" ht="12.75">
      <c r="A38" s="698"/>
      <c r="B38" s="699"/>
      <c r="C38" s="737"/>
      <c r="D38" s="738"/>
      <c r="E38" s="737"/>
      <c r="F38" s="738"/>
      <c r="G38" s="737"/>
      <c r="H38" s="738"/>
      <c r="I38" s="701"/>
      <c r="J38" s="702"/>
      <c r="K38" s="703"/>
      <c r="L38" s="679"/>
      <c r="M38" s="680"/>
      <c r="N38" s="679"/>
      <c r="O38" s="680"/>
      <c r="P38" s="679"/>
      <c r="Q38" s="680"/>
      <c r="R38" s="679"/>
      <c r="S38" s="680"/>
    </row>
    <row r="39" spans="1:19" ht="12.75">
      <c r="A39" s="698"/>
      <c r="B39" s="699"/>
      <c r="C39" s="737"/>
      <c r="D39" s="738"/>
      <c r="E39" s="737"/>
      <c r="F39" s="738"/>
      <c r="G39" s="737"/>
      <c r="H39" s="738"/>
      <c r="I39" s="701"/>
      <c r="J39" s="702"/>
      <c r="K39" s="703"/>
      <c r="L39" s="679"/>
      <c r="M39" s="680"/>
      <c r="N39" s="679"/>
      <c r="O39" s="680"/>
      <c r="P39" s="679"/>
      <c r="Q39" s="680"/>
      <c r="R39" s="679"/>
      <c r="S39" s="680"/>
    </row>
    <row r="40" spans="1:19" ht="12.75">
      <c r="A40" s="698"/>
      <c r="B40" s="699"/>
      <c r="C40" s="737"/>
      <c r="D40" s="738"/>
      <c r="E40" s="737"/>
      <c r="F40" s="738"/>
      <c r="G40" s="737"/>
      <c r="H40" s="738"/>
      <c r="I40" s="701"/>
      <c r="J40" s="702"/>
      <c r="K40" s="703"/>
      <c r="L40" s="679"/>
      <c r="M40" s="680"/>
      <c r="N40" s="679"/>
      <c r="O40" s="680"/>
      <c r="P40" s="679"/>
      <c r="Q40" s="680"/>
      <c r="R40" s="679"/>
      <c r="S40" s="680"/>
    </row>
    <row r="41" spans="1:19" ht="12.75">
      <c r="A41" s="698"/>
      <c r="B41" s="699"/>
      <c r="C41" s="737"/>
      <c r="D41" s="738"/>
      <c r="E41" s="737"/>
      <c r="F41" s="738"/>
      <c r="G41" s="737"/>
      <c r="H41" s="738"/>
      <c r="I41" s="701"/>
      <c r="J41" s="702"/>
      <c r="K41" s="703"/>
      <c r="L41" s="679"/>
      <c r="M41" s="680"/>
      <c r="N41" s="679"/>
      <c r="O41" s="680"/>
      <c r="P41" s="679"/>
      <c r="Q41" s="680"/>
      <c r="R41" s="679"/>
      <c r="S41" s="680"/>
    </row>
    <row r="42" spans="1:19" ht="12.75">
      <c r="A42" s="698"/>
      <c r="B42" s="699"/>
      <c r="C42" s="737"/>
      <c r="D42" s="738"/>
      <c r="E42" s="737"/>
      <c r="F42" s="738"/>
      <c r="G42" s="737"/>
      <c r="H42" s="738"/>
      <c r="I42" s="701"/>
      <c r="J42" s="702"/>
      <c r="K42" s="703"/>
      <c r="L42" s="679"/>
      <c r="M42" s="680"/>
      <c r="N42" s="679"/>
      <c r="O42" s="680"/>
      <c r="P42" s="679"/>
      <c r="Q42" s="680"/>
      <c r="R42" s="679"/>
      <c r="S42" s="680"/>
    </row>
    <row r="43" spans="1:19" ht="12.75">
      <c r="A43" s="698"/>
      <c r="B43" s="699"/>
      <c r="C43" s="737"/>
      <c r="D43" s="738"/>
      <c r="E43" s="737"/>
      <c r="F43" s="738"/>
      <c r="G43" s="737"/>
      <c r="H43" s="738"/>
      <c r="I43" s="701"/>
      <c r="J43" s="702"/>
      <c r="K43" s="703"/>
      <c r="L43" s="679"/>
      <c r="M43" s="680"/>
      <c r="N43" s="679"/>
      <c r="O43" s="680"/>
      <c r="P43" s="679"/>
      <c r="Q43" s="680"/>
      <c r="R43" s="679"/>
      <c r="S43" s="680"/>
    </row>
    <row r="44" spans="1:19" ht="12.75">
      <c r="A44" s="698"/>
      <c r="B44" s="699"/>
      <c r="C44" s="737"/>
      <c r="D44" s="738"/>
      <c r="E44" s="737"/>
      <c r="F44" s="738"/>
      <c r="G44" s="737"/>
      <c r="H44" s="738"/>
      <c r="I44" s="701"/>
      <c r="J44" s="702"/>
      <c r="K44" s="703"/>
      <c r="L44" s="679"/>
      <c r="M44" s="680"/>
      <c r="N44" s="679"/>
      <c r="O44" s="680"/>
      <c r="P44" s="679"/>
      <c r="Q44" s="680"/>
      <c r="R44" s="679"/>
      <c r="S44" s="680"/>
    </row>
    <row r="45" spans="1:19" ht="12.75">
      <c r="A45" s="698"/>
      <c r="B45" s="699"/>
      <c r="C45" s="737"/>
      <c r="D45" s="738"/>
      <c r="E45" s="737"/>
      <c r="F45" s="738"/>
      <c r="G45" s="737"/>
      <c r="H45" s="738"/>
      <c r="I45" s="701"/>
      <c r="J45" s="702"/>
      <c r="K45" s="703"/>
      <c r="L45" s="679"/>
      <c r="M45" s="680"/>
      <c r="N45" s="679"/>
      <c r="O45" s="680"/>
      <c r="P45" s="679"/>
      <c r="Q45" s="680"/>
      <c r="R45" s="679"/>
      <c r="S45" s="680"/>
    </row>
    <row r="46" spans="1:19" ht="12.75">
      <c r="A46" s="698"/>
      <c r="B46" s="699"/>
      <c r="C46" s="737"/>
      <c r="D46" s="738"/>
      <c r="E46" s="737"/>
      <c r="F46" s="738"/>
      <c r="G46" s="737"/>
      <c r="H46" s="738"/>
      <c r="I46" s="701"/>
      <c r="J46" s="702"/>
      <c r="K46" s="703"/>
      <c r="L46" s="679"/>
      <c r="M46" s="680"/>
      <c r="N46" s="679"/>
      <c r="O46" s="680"/>
      <c r="P46" s="679"/>
      <c r="Q46" s="680"/>
      <c r="R46" s="679"/>
      <c r="S46" s="680"/>
    </row>
    <row r="47" spans="1:19" ht="12.75">
      <c r="A47" s="698"/>
      <c r="B47" s="699"/>
      <c r="C47" s="737"/>
      <c r="D47" s="738"/>
      <c r="E47" s="737"/>
      <c r="F47" s="738"/>
      <c r="G47" s="737"/>
      <c r="H47" s="738"/>
      <c r="I47" s="701"/>
      <c r="J47" s="702"/>
      <c r="K47" s="703"/>
      <c r="L47" s="679"/>
      <c r="M47" s="680"/>
      <c r="N47" s="679"/>
      <c r="O47" s="680"/>
      <c r="P47" s="679"/>
      <c r="Q47" s="680"/>
      <c r="R47" s="679"/>
      <c r="S47" s="680"/>
    </row>
    <row r="48" spans="1:19" ht="12.75">
      <c r="A48" s="698"/>
      <c r="B48" s="699"/>
      <c r="C48" s="737"/>
      <c r="D48" s="738"/>
      <c r="E48" s="737"/>
      <c r="F48" s="738"/>
      <c r="G48" s="737"/>
      <c r="H48" s="738"/>
      <c r="I48" s="701"/>
      <c r="J48" s="702"/>
      <c r="K48" s="703"/>
      <c r="L48" s="679"/>
      <c r="M48" s="680"/>
      <c r="N48" s="679"/>
      <c r="O48" s="680"/>
      <c r="P48" s="679"/>
      <c r="Q48" s="680"/>
      <c r="R48" s="679"/>
      <c r="S48" s="680"/>
    </row>
    <row r="49" spans="1:19" ht="12.75">
      <c r="A49" s="698"/>
      <c r="B49" s="699"/>
      <c r="C49" s="737"/>
      <c r="D49" s="738"/>
      <c r="E49" s="737"/>
      <c r="F49" s="738"/>
      <c r="G49" s="737"/>
      <c r="H49" s="738"/>
      <c r="I49" s="701"/>
      <c r="J49" s="702"/>
      <c r="K49" s="703"/>
      <c r="L49" s="679"/>
      <c r="M49" s="680"/>
      <c r="N49" s="679"/>
      <c r="O49" s="680"/>
      <c r="P49" s="679"/>
      <c r="Q49" s="680"/>
      <c r="R49" s="679"/>
      <c r="S49" s="680"/>
    </row>
    <row r="50" spans="1:19" ht="12.75">
      <c r="A50" s="698"/>
      <c r="B50" s="699"/>
      <c r="C50" s="737"/>
      <c r="D50" s="738"/>
      <c r="E50" s="737"/>
      <c r="F50" s="738"/>
      <c r="G50" s="737"/>
      <c r="H50" s="738"/>
      <c r="I50" s="701"/>
      <c r="J50" s="702"/>
      <c r="K50" s="703"/>
      <c r="L50" s="679"/>
      <c r="M50" s="680"/>
      <c r="N50" s="679"/>
      <c r="O50" s="680"/>
      <c r="P50" s="679"/>
      <c r="Q50" s="680"/>
      <c r="R50" s="679"/>
      <c r="S50" s="680"/>
    </row>
    <row r="51" spans="1:19" ht="12.75">
      <c r="A51" s="698"/>
      <c r="B51" s="699"/>
      <c r="C51" s="737"/>
      <c r="D51" s="738"/>
      <c r="E51" s="737"/>
      <c r="F51" s="738"/>
      <c r="G51" s="737"/>
      <c r="H51" s="738"/>
      <c r="I51" s="701"/>
      <c r="J51" s="702"/>
      <c r="K51" s="703"/>
      <c r="L51" s="679"/>
      <c r="M51" s="680"/>
      <c r="N51" s="679"/>
      <c r="O51" s="680"/>
      <c r="P51" s="679"/>
      <c r="Q51" s="680"/>
      <c r="R51" s="679"/>
      <c r="S51" s="680"/>
    </row>
    <row r="52" spans="1:19" ht="12.75">
      <c r="A52" s="698"/>
      <c r="B52" s="699"/>
      <c r="C52" s="737"/>
      <c r="D52" s="738"/>
      <c r="E52" s="737"/>
      <c r="F52" s="738"/>
      <c r="G52" s="737"/>
      <c r="H52" s="738"/>
      <c r="I52" s="701"/>
      <c r="J52" s="702"/>
      <c r="K52" s="703"/>
      <c r="L52" s="679"/>
      <c r="M52" s="680"/>
      <c r="N52" s="679"/>
      <c r="O52" s="680"/>
      <c r="P52" s="679"/>
      <c r="Q52" s="680"/>
      <c r="R52" s="679"/>
      <c r="S52" s="680"/>
    </row>
    <row r="53" spans="1:19" ht="12.75">
      <c r="A53" s="698"/>
      <c r="B53" s="699"/>
      <c r="C53" s="737"/>
      <c r="D53" s="738"/>
      <c r="E53" s="737"/>
      <c r="F53" s="738"/>
      <c r="G53" s="737"/>
      <c r="H53" s="738"/>
      <c r="I53" s="701"/>
      <c r="J53" s="702"/>
      <c r="K53" s="703"/>
      <c r="L53" s="679"/>
      <c r="M53" s="680"/>
      <c r="N53" s="679"/>
      <c r="O53" s="680"/>
      <c r="P53" s="679"/>
      <c r="Q53" s="680"/>
      <c r="R53" s="679"/>
      <c r="S53" s="680"/>
    </row>
    <row r="54" spans="1:19" ht="12.75">
      <c r="A54" s="698"/>
      <c r="B54" s="699"/>
      <c r="C54" s="737"/>
      <c r="D54" s="738"/>
      <c r="E54" s="737"/>
      <c r="F54" s="738"/>
      <c r="G54" s="737"/>
      <c r="H54" s="738"/>
      <c r="I54" s="701"/>
      <c r="J54" s="702"/>
      <c r="K54" s="703"/>
      <c r="L54" s="679"/>
      <c r="M54" s="680"/>
      <c r="N54" s="679"/>
      <c r="O54" s="680"/>
      <c r="P54" s="679"/>
      <c r="Q54" s="680"/>
      <c r="R54" s="679"/>
      <c r="S54" s="680"/>
    </row>
    <row r="55" spans="1:19" ht="12.75">
      <c r="A55" s="698"/>
      <c r="B55" s="699"/>
      <c r="C55" s="737"/>
      <c r="D55" s="738"/>
      <c r="E55" s="737"/>
      <c r="F55" s="738"/>
      <c r="G55" s="737"/>
      <c r="H55" s="738"/>
      <c r="I55" s="701"/>
      <c r="J55" s="702"/>
      <c r="K55" s="703"/>
      <c r="L55" s="679"/>
      <c r="M55" s="680"/>
      <c r="N55" s="679"/>
      <c r="O55" s="680"/>
      <c r="P55" s="679"/>
      <c r="Q55" s="680"/>
      <c r="R55" s="679"/>
      <c r="S55" s="680"/>
    </row>
    <row r="56" spans="1:19" ht="12.75">
      <c r="A56" s="698"/>
      <c r="B56" s="699"/>
      <c r="C56" s="737"/>
      <c r="D56" s="738"/>
      <c r="E56" s="737"/>
      <c r="F56" s="738"/>
      <c r="G56" s="737"/>
      <c r="H56" s="738"/>
      <c r="I56" s="701"/>
      <c r="J56" s="702"/>
      <c r="K56" s="703"/>
      <c r="L56" s="679"/>
      <c r="M56" s="680"/>
      <c r="N56" s="679"/>
      <c r="O56" s="680"/>
      <c r="P56" s="679"/>
      <c r="Q56" s="680"/>
      <c r="R56" s="679"/>
      <c r="S56" s="680"/>
    </row>
    <row r="57" spans="1:19" ht="12.75">
      <c r="A57" s="698"/>
      <c r="B57" s="699"/>
      <c r="C57" s="737"/>
      <c r="D57" s="738"/>
      <c r="E57" s="737"/>
      <c r="F57" s="738"/>
      <c r="G57" s="737"/>
      <c r="H57" s="738"/>
      <c r="I57" s="701"/>
      <c r="J57" s="702"/>
      <c r="K57" s="703"/>
      <c r="L57" s="679"/>
      <c r="M57" s="680"/>
      <c r="N57" s="679"/>
      <c r="O57" s="680"/>
      <c r="P57" s="679"/>
      <c r="Q57" s="680"/>
      <c r="R57" s="679"/>
      <c r="S57" s="680"/>
    </row>
    <row r="58" spans="1:19" ht="12.75">
      <c r="A58" s="698"/>
      <c r="B58" s="699"/>
      <c r="C58" s="737"/>
      <c r="D58" s="738"/>
      <c r="E58" s="737"/>
      <c r="F58" s="738"/>
      <c r="G58" s="737"/>
      <c r="H58" s="738"/>
      <c r="I58" s="701"/>
      <c r="J58" s="702"/>
      <c r="K58" s="703"/>
      <c r="L58" s="679"/>
      <c r="M58" s="680"/>
      <c r="N58" s="679"/>
      <c r="O58" s="680"/>
      <c r="P58" s="679"/>
      <c r="Q58" s="680"/>
      <c r="R58" s="679"/>
      <c r="S58" s="680"/>
    </row>
    <row r="59" spans="1:19" ht="12.75">
      <c r="A59" s="698"/>
      <c r="B59" s="699"/>
      <c r="C59" s="737"/>
      <c r="D59" s="738"/>
      <c r="E59" s="737"/>
      <c r="F59" s="738"/>
      <c r="G59" s="737"/>
      <c r="H59" s="738"/>
      <c r="I59" s="701"/>
      <c r="J59" s="702"/>
      <c r="K59" s="703"/>
      <c r="L59" s="679"/>
      <c r="M59" s="680"/>
      <c r="N59" s="679"/>
      <c r="O59" s="680"/>
      <c r="P59" s="679"/>
      <c r="Q59" s="680"/>
      <c r="R59" s="679"/>
      <c r="S59" s="680"/>
    </row>
    <row r="60" spans="1:19" ht="12.75">
      <c r="A60" s="698"/>
      <c r="B60" s="699"/>
      <c r="C60" s="737"/>
      <c r="D60" s="738"/>
      <c r="E60" s="737"/>
      <c r="F60" s="738"/>
      <c r="G60" s="737"/>
      <c r="H60" s="738"/>
      <c r="I60" s="701"/>
      <c r="J60" s="702"/>
      <c r="K60" s="703"/>
      <c r="L60" s="679"/>
      <c r="M60" s="680"/>
      <c r="N60" s="679"/>
      <c r="O60" s="680"/>
      <c r="P60" s="679"/>
      <c r="Q60" s="680"/>
      <c r="R60" s="679"/>
      <c r="S60" s="680"/>
    </row>
    <row r="61" spans="1:19" ht="12.75">
      <c r="A61" s="698"/>
      <c r="B61" s="699"/>
      <c r="C61" s="737"/>
      <c r="D61" s="738"/>
      <c r="E61" s="737"/>
      <c r="F61" s="738"/>
      <c r="G61" s="737"/>
      <c r="H61" s="738"/>
      <c r="I61" s="701"/>
      <c r="J61" s="702"/>
      <c r="K61" s="703"/>
      <c r="L61" s="679"/>
      <c r="M61" s="680"/>
      <c r="N61" s="679"/>
      <c r="O61" s="680"/>
      <c r="P61" s="679"/>
      <c r="Q61" s="680"/>
      <c r="R61" s="679"/>
      <c r="S61" s="680"/>
    </row>
    <row r="62" spans="1:19" ht="12.75">
      <c r="A62" s="698"/>
      <c r="B62" s="699"/>
      <c r="C62" s="737"/>
      <c r="D62" s="738"/>
      <c r="E62" s="737"/>
      <c r="F62" s="738"/>
      <c r="G62" s="737"/>
      <c r="H62" s="738"/>
      <c r="I62" s="701"/>
      <c r="J62" s="702"/>
      <c r="K62" s="703"/>
      <c r="L62" s="679"/>
      <c r="M62" s="680"/>
      <c r="N62" s="679"/>
      <c r="O62" s="680"/>
      <c r="P62" s="679"/>
      <c r="Q62" s="680"/>
      <c r="R62" s="679"/>
      <c r="S62" s="680"/>
    </row>
    <row r="63" spans="1:19" ht="12.75">
      <c r="A63" s="698"/>
      <c r="B63" s="699"/>
      <c r="C63" s="737"/>
      <c r="D63" s="738"/>
      <c r="E63" s="737"/>
      <c r="F63" s="738"/>
      <c r="G63" s="737"/>
      <c r="H63" s="738"/>
      <c r="I63" s="701"/>
      <c r="J63" s="702"/>
      <c r="K63" s="703"/>
      <c r="L63" s="679"/>
      <c r="M63" s="680"/>
      <c r="N63" s="679"/>
      <c r="O63" s="680"/>
      <c r="P63" s="679"/>
      <c r="Q63" s="680"/>
      <c r="R63" s="679"/>
      <c r="S63" s="680"/>
    </row>
    <row r="64" spans="1:19" ht="12.75">
      <c r="A64" s="698"/>
      <c r="B64" s="699"/>
      <c r="C64" s="737"/>
      <c r="D64" s="738"/>
      <c r="E64" s="737"/>
      <c r="F64" s="738"/>
      <c r="G64" s="737"/>
      <c r="H64" s="738"/>
      <c r="I64" s="701"/>
      <c r="J64" s="702"/>
      <c r="K64" s="703"/>
      <c r="L64" s="679"/>
      <c r="M64" s="680"/>
      <c r="N64" s="679"/>
      <c r="O64" s="680"/>
      <c r="P64" s="679"/>
      <c r="Q64" s="680"/>
      <c r="R64" s="679"/>
      <c r="S64" s="680"/>
    </row>
    <row r="65" spans="1:19" ht="12.75">
      <c r="A65" s="698"/>
      <c r="B65" s="699"/>
      <c r="C65" s="737"/>
      <c r="D65" s="738"/>
      <c r="E65" s="737"/>
      <c r="F65" s="738"/>
      <c r="G65" s="737"/>
      <c r="H65" s="738"/>
      <c r="I65" s="701"/>
      <c r="J65" s="702"/>
      <c r="K65" s="703"/>
      <c r="L65" s="679"/>
      <c r="M65" s="680"/>
      <c r="N65" s="679"/>
      <c r="O65" s="680"/>
      <c r="P65" s="679"/>
      <c r="Q65" s="680"/>
      <c r="R65" s="679"/>
      <c r="S65" s="680"/>
    </row>
    <row r="66" spans="1:19" ht="12.75">
      <c r="A66" s="698"/>
      <c r="B66" s="699"/>
      <c r="C66" s="737"/>
      <c r="D66" s="738"/>
      <c r="E66" s="737"/>
      <c r="F66" s="738"/>
      <c r="G66" s="737"/>
      <c r="H66" s="738"/>
      <c r="I66" s="701"/>
      <c r="J66" s="702"/>
      <c r="K66" s="703"/>
      <c r="L66" s="679"/>
      <c r="M66" s="680"/>
      <c r="N66" s="679"/>
      <c r="O66" s="680"/>
      <c r="P66" s="679"/>
      <c r="Q66" s="680"/>
      <c r="R66" s="679"/>
      <c r="S66" s="680"/>
    </row>
    <row r="67" spans="1:19" ht="12.75">
      <c r="A67" s="698"/>
      <c r="B67" s="699"/>
      <c r="C67" s="737"/>
      <c r="D67" s="738"/>
      <c r="E67" s="737"/>
      <c r="F67" s="738"/>
      <c r="G67" s="737"/>
      <c r="H67" s="738"/>
      <c r="I67" s="701"/>
      <c r="J67" s="702"/>
      <c r="K67" s="703"/>
      <c r="L67" s="679"/>
      <c r="M67" s="680"/>
      <c r="N67" s="679"/>
      <c r="O67" s="680"/>
      <c r="P67" s="679"/>
      <c r="Q67" s="680"/>
      <c r="R67" s="679"/>
      <c r="S67" s="680"/>
    </row>
    <row r="68" spans="1:19" ht="12.75">
      <c r="A68" s="698"/>
      <c r="B68" s="699"/>
      <c r="C68" s="737"/>
      <c r="D68" s="738"/>
      <c r="E68" s="737"/>
      <c r="F68" s="738"/>
      <c r="G68" s="737"/>
      <c r="H68" s="738"/>
      <c r="I68" s="701"/>
      <c r="J68" s="702"/>
      <c r="K68" s="703"/>
      <c r="L68" s="679"/>
      <c r="M68" s="680"/>
      <c r="N68" s="679"/>
      <c r="O68" s="680"/>
      <c r="P68" s="679"/>
      <c r="Q68" s="680"/>
      <c r="R68" s="679"/>
      <c r="S68" s="680"/>
    </row>
    <row r="69" spans="1:19" ht="12.75">
      <c r="A69" s="698"/>
      <c r="B69" s="699"/>
      <c r="C69" s="737"/>
      <c r="D69" s="738"/>
      <c r="E69" s="737"/>
      <c r="F69" s="738"/>
      <c r="G69" s="737"/>
      <c r="H69" s="738"/>
      <c r="I69" s="701"/>
      <c r="J69" s="702"/>
      <c r="K69" s="703"/>
      <c r="L69" s="679"/>
      <c r="M69" s="680"/>
      <c r="N69" s="679"/>
      <c r="O69" s="680"/>
      <c r="P69" s="679"/>
      <c r="Q69" s="680"/>
      <c r="R69" s="679"/>
      <c r="S69" s="680"/>
    </row>
    <row r="70" spans="1:19" ht="12.75">
      <c r="A70" s="698"/>
      <c r="B70" s="699"/>
      <c r="C70" s="737"/>
      <c r="D70" s="738"/>
      <c r="E70" s="737"/>
      <c r="F70" s="738"/>
      <c r="G70" s="737"/>
      <c r="H70" s="738"/>
      <c r="I70" s="701"/>
      <c r="J70" s="702"/>
      <c r="K70" s="703"/>
      <c r="L70" s="679"/>
      <c r="M70" s="680"/>
      <c r="N70" s="679"/>
      <c r="O70" s="680"/>
      <c r="P70" s="679"/>
      <c r="Q70" s="680"/>
      <c r="R70" s="679"/>
      <c r="S70" s="680"/>
    </row>
    <row r="71" spans="1:19" ht="12.75">
      <c r="A71" s="698"/>
      <c r="B71" s="699"/>
      <c r="C71" s="737"/>
      <c r="D71" s="738"/>
      <c r="E71" s="737"/>
      <c r="F71" s="738"/>
      <c r="G71" s="737"/>
      <c r="H71" s="738"/>
      <c r="I71" s="701"/>
      <c r="J71" s="702"/>
      <c r="K71" s="703"/>
      <c r="L71" s="679"/>
      <c r="M71" s="680"/>
      <c r="N71" s="679"/>
      <c r="O71" s="680"/>
      <c r="P71" s="679"/>
      <c r="Q71" s="680"/>
      <c r="R71" s="679"/>
      <c r="S71" s="680"/>
    </row>
    <row r="72" spans="1:19" ht="12.75">
      <c r="A72" s="698"/>
      <c r="B72" s="699"/>
      <c r="C72" s="737"/>
      <c r="D72" s="738"/>
      <c r="E72" s="737"/>
      <c r="F72" s="738"/>
      <c r="G72" s="737"/>
      <c r="H72" s="738"/>
      <c r="I72" s="701"/>
      <c r="J72" s="702"/>
      <c r="K72" s="703"/>
      <c r="L72" s="679"/>
      <c r="M72" s="680"/>
      <c r="N72" s="679"/>
      <c r="O72" s="680"/>
      <c r="P72" s="679"/>
      <c r="Q72" s="680"/>
      <c r="R72" s="679"/>
      <c r="S72" s="680"/>
    </row>
    <row r="73" spans="1:19" ht="12.75">
      <c r="A73" s="698"/>
      <c r="B73" s="699"/>
      <c r="C73" s="737"/>
      <c r="D73" s="738"/>
      <c r="E73" s="737"/>
      <c r="F73" s="738"/>
      <c r="G73" s="737"/>
      <c r="H73" s="738"/>
      <c r="I73" s="701"/>
      <c r="J73" s="702"/>
      <c r="K73" s="703"/>
      <c r="L73" s="679"/>
      <c r="M73" s="680"/>
      <c r="N73" s="679"/>
      <c r="O73" s="680"/>
      <c r="P73" s="679"/>
      <c r="Q73" s="680"/>
      <c r="R73" s="679"/>
      <c r="S73" s="680"/>
    </row>
    <row r="74" spans="1:19" ht="12.75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1:19" ht="12.75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1:19" ht="12.75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1:19" ht="12.75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1:19" ht="12.75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1:19" ht="12.75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1:19" ht="12.75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1:19" ht="12.7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1:19" ht="12.75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</sheetData>
  <sheetProtection password="9F76" sheet="1" objects="1" scenarios="1" formatCells="0" formatColumns="0" formatRows="0" insertColumns="0" insertRows="0"/>
  <mergeCells count="603">
    <mergeCell ref="A1:S1"/>
    <mergeCell ref="A3:B3"/>
    <mergeCell ref="C3:S3"/>
    <mergeCell ref="A4:B4"/>
    <mergeCell ref="C4:S4"/>
    <mergeCell ref="A2:B2"/>
    <mergeCell ref="C2:S2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A15:B15"/>
    <mergeCell ref="C15:D15"/>
    <mergeCell ref="I15:K15"/>
    <mergeCell ref="E15:F15"/>
    <mergeCell ref="G15:H15"/>
    <mergeCell ref="L15:M15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A19:B19"/>
    <mergeCell ref="C19:D19"/>
    <mergeCell ref="I19:K19"/>
    <mergeCell ref="E19:F19"/>
    <mergeCell ref="G19:H19"/>
    <mergeCell ref="L19:M19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A23:B23"/>
    <mergeCell ref="C23:D23"/>
    <mergeCell ref="I23:K23"/>
    <mergeCell ref="E23:F23"/>
    <mergeCell ref="G23:H23"/>
    <mergeCell ref="L23:M23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A27:B27"/>
    <mergeCell ref="C27:D27"/>
    <mergeCell ref="I27:K27"/>
    <mergeCell ref="E27:F27"/>
    <mergeCell ref="G27:H27"/>
    <mergeCell ref="L27:M27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A31:B31"/>
    <mergeCell ref="C31:D31"/>
    <mergeCell ref="I31:K31"/>
    <mergeCell ref="E31:F31"/>
    <mergeCell ref="G31:H31"/>
    <mergeCell ref="L31:M31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A35:B35"/>
    <mergeCell ref="C35:D35"/>
    <mergeCell ref="I35:K35"/>
    <mergeCell ref="E35:F35"/>
    <mergeCell ref="G35:H35"/>
    <mergeCell ref="L35:M35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A39:B39"/>
    <mergeCell ref="C39:D39"/>
    <mergeCell ref="I39:K39"/>
    <mergeCell ref="E39:F39"/>
    <mergeCell ref="G39:H39"/>
    <mergeCell ref="L39:M39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A43:B43"/>
    <mergeCell ref="C43:D43"/>
    <mergeCell ref="I43:K43"/>
    <mergeCell ref="E43:F43"/>
    <mergeCell ref="G43:H43"/>
    <mergeCell ref="L43:M43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A47:B47"/>
    <mergeCell ref="C47:D47"/>
    <mergeCell ref="I47:K47"/>
    <mergeCell ref="E47:F47"/>
    <mergeCell ref="G47:H47"/>
    <mergeCell ref="L47:M47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A51:B51"/>
    <mergeCell ref="C51:D51"/>
    <mergeCell ref="I51:K51"/>
    <mergeCell ref="E51:F51"/>
    <mergeCell ref="G51:H51"/>
    <mergeCell ref="L51:M51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A55:B55"/>
    <mergeCell ref="C55:D55"/>
    <mergeCell ref="I55:K55"/>
    <mergeCell ref="E55:F55"/>
    <mergeCell ref="G55:H55"/>
    <mergeCell ref="L55:M55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A59:B59"/>
    <mergeCell ref="C59:D59"/>
    <mergeCell ref="I59:K59"/>
    <mergeCell ref="E59:F59"/>
    <mergeCell ref="G59:H59"/>
    <mergeCell ref="L59:M59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A63:B63"/>
    <mergeCell ref="C63:D63"/>
    <mergeCell ref="I63:K63"/>
    <mergeCell ref="E63:F63"/>
    <mergeCell ref="G63:H63"/>
    <mergeCell ref="L63:M63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A67:B67"/>
    <mergeCell ref="C67:D67"/>
    <mergeCell ref="I67:K67"/>
    <mergeCell ref="E67:F67"/>
    <mergeCell ref="G67:H67"/>
    <mergeCell ref="L67:M67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A71:B71"/>
    <mergeCell ref="C71:D71"/>
    <mergeCell ref="I71:K71"/>
    <mergeCell ref="E71:F71"/>
    <mergeCell ref="G71:H71"/>
    <mergeCell ref="L71:M71"/>
    <mergeCell ref="N71:O71"/>
    <mergeCell ref="P71:Q71"/>
    <mergeCell ref="R71:S71"/>
    <mergeCell ref="A72:B72"/>
    <mergeCell ref="C72:D72"/>
    <mergeCell ref="I72:K72"/>
    <mergeCell ref="E72:F72"/>
    <mergeCell ref="G72:H72"/>
    <mergeCell ref="L72:M72"/>
    <mergeCell ref="N72:O72"/>
    <mergeCell ref="A73:B73"/>
    <mergeCell ref="C73:D73"/>
    <mergeCell ref="I73:K73"/>
    <mergeCell ref="E73:F73"/>
    <mergeCell ref="G73:H73"/>
    <mergeCell ref="L73:M73"/>
    <mergeCell ref="R73:S73"/>
    <mergeCell ref="G7:H8"/>
    <mergeCell ref="E9:F9"/>
    <mergeCell ref="G9:H9"/>
    <mergeCell ref="E10:F10"/>
    <mergeCell ref="G10:H10"/>
    <mergeCell ref="P72:Q72"/>
    <mergeCell ref="R72:S72"/>
    <mergeCell ref="N73:O73"/>
    <mergeCell ref="P73:Q7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52" t="s">
        <v>14</v>
      </c>
      <c r="B1" s="552"/>
      <c r="C1" s="552"/>
      <c r="D1" s="552"/>
      <c r="E1" s="552"/>
    </row>
    <row r="2" spans="1:6" s="35" customFormat="1" ht="15.75">
      <c r="A2" s="541" t="s">
        <v>263</v>
      </c>
      <c r="B2" s="551"/>
      <c r="C2" s="548"/>
      <c r="D2" s="587"/>
      <c r="E2" s="588"/>
      <c r="F2" s="190"/>
    </row>
    <row r="3" spans="1:6" s="36" customFormat="1" ht="33.75" customHeight="1">
      <c r="A3" s="739" t="s">
        <v>262</v>
      </c>
      <c r="B3" s="740"/>
      <c r="C3" s="553"/>
      <c r="D3" s="608"/>
      <c r="E3" s="609"/>
      <c r="F3" s="190"/>
    </row>
    <row r="4" spans="1:5" ht="15.75">
      <c r="A4" s="541" t="s">
        <v>623</v>
      </c>
      <c r="B4" s="551"/>
      <c r="C4" s="466" t="str">
        <f>IF(ISBLANK(Polročná_správa!B12),"  ",Polročná_správa!B12)</f>
        <v>MINERÁLNE VODY a.s.</v>
      </c>
      <c r="D4" s="674"/>
      <c r="E4" s="675"/>
    </row>
    <row r="5" spans="1:5" ht="15.75">
      <c r="A5" s="541" t="s">
        <v>375</v>
      </c>
      <c r="B5" s="542"/>
      <c r="C5" s="466" t="str">
        <f>IF(ISBLANK(Polročná_správa!E6),"  ",Polročná_správa!E6)</f>
        <v>31711464</v>
      </c>
      <c r="D5" s="676"/>
      <c r="E5" s="677"/>
    </row>
    <row r="6" spans="1:5" ht="12.75">
      <c r="A6" s="37"/>
      <c r="B6" s="38"/>
      <c r="C6" s="39"/>
      <c r="D6" s="37"/>
      <c r="E6" s="37"/>
    </row>
    <row r="7" spans="1:5" ht="33" customHeight="1">
      <c r="A7" s="670" t="s">
        <v>588</v>
      </c>
      <c r="B7" s="671"/>
      <c r="C7" s="669" t="s">
        <v>752</v>
      </c>
      <c r="D7" s="678" t="s">
        <v>590</v>
      </c>
      <c r="E7" s="678" t="s">
        <v>753</v>
      </c>
    </row>
    <row r="8" spans="1:5" ht="27" customHeight="1">
      <c r="A8" s="672"/>
      <c r="B8" s="673"/>
      <c r="C8" s="669"/>
      <c r="D8" s="545"/>
      <c r="E8" s="545" t="s">
        <v>260</v>
      </c>
    </row>
    <row r="9" spans="1:5" ht="12.75">
      <c r="A9" s="667"/>
      <c r="B9" s="668"/>
      <c r="C9" s="113"/>
      <c r="D9" s="137"/>
      <c r="E9" s="137"/>
    </row>
    <row r="10" spans="1:5" ht="12.75">
      <c r="A10" s="667"/>
      <c r="B10" s="668"/>
      <c r="C10" s="113"/>
      <c r="D10" s="1"/>
      <c r="E10" s="1"/>
    </row>
    <row r="11" spans="1:5" ht="12.75">
      <c r="A11" s="667"/>
      <c r="B11" s="668"/>
      <c r="C11" s="113"/>
      <c r="D11" s="137"/>
      <c r="E11" s="137"/>
    </row>
    <row r="12" spans="1:5" ht="12.75">
      <c r="A12" s="667"/>
      <c r="B12" s="668"/>
      <c r="C12" s="113"/>
      <c r="D12" s="137"/>
      <c r="E12" s="137"/>
    </row>
    <row r="13" spans="1:5" ht="12.75">
      <c r="A13" s="667"/>
      <c r="B13" s="668"/>
      <c r="C13" s="113"/>
      <c r="D13" s="1"/>
      <c r="E13" s="1"/>
    </row>
    <row r="14" spans="1:5" ht="12.75">
      <c r="A14" s="667"/>
      <c r="B14" s="668"/>
      <c r="C14" s="113"/>
      <c r="D14" s="1"/>
      <c r="E14" s="1"/>
    </row>
    <row r="15" spans="1:5" ht="12.75">
      <c r="A15" s="667"/>
      <c r="B15" s="668"/>
      <c r="C15" s="113"/>
      <c r="D15" s="1"/>
      <c r="E15" s="1"/>
    </row>
    <row r="16" spans="1:5" ht="12.75">
      <c r="A16" s="667"/>
      <c r="B16" s="668"/>
      <c r="C16" s="113"/>
      <c r="D16" s="1"/>
      <c r="E16" s="1"/>
    </row>
    <row r="17" spans="1:5" ht="12.75">
      <c r="A17" s="667"/>
      <c r="B17" s="668"/>
      <c r="C17" s="113"/>
      <c r="D17" s="1"/>
      <c r="E17" s="1"/>
    </row>
    <row r="18" spans="1:5" ht="12.75">
      <c r="A18" s="667"/>
      <c r="B18" s="668"/>
      <c r="C18" s="113"/>
      <c r="D18" s="1"/>
      <c r="E18" s="1"/>
    </row>
    <row r="19" spans="1:5" ht="12.75">
      <c r="A19" s="667"/>
      <c r="B19" s="668"/>
      <c r="C19" s="113"/>
      <c r="D19" s="1"/>
      <c r="E19" s="1"/>
    </row>
    <row r="20" spans="1:5" ht="12.75">
      <c r="A20" s="667"/>
      <c r="B20" s="668"/>
      <c r="C20" s="113"/>
      <c r="D20" s="1"/>
      <c r="E20" s="1"/>
    </row>
    <row r="21" spans="1:5" ht="12.75">
      <c r="A21" s="667"/>
      <c r="B21" s="668"/>
      <c r="C21" s="113"/>
      <c r="D21" s="137"/>
      <c r="E21" s="137"/>
    </row>
    <row r="22" spans="1:5" ht="12.75">
      <c r="A22" s="667"/>
      <c r="B22" s="668"/>
      <c r="C22" s="113"/>
      <c r="D22" s="1"/>
      <c r="E22" s="1"/>
    </row>
    <row r="23" spans="1:5" ht="12.75">
      <c r="A23" s="667"/>
      <c r="B23" s="668"/>
      <c r="C23" s="113"/>
      <c r="D23" s="1"/>
      <c r="E23" s="1"/>
    </row>
    <row r="24" spans="1:5" ht="12.75">
      <c r="A24" s="667"/>
      <c r="B24" s="668"/>
      <c r="C24" s="113"/>
      <c r="D24" s="1"/>
      <c r="E24" s="1"/>
    </row>
    <row r="25" spans="1:5" ht="12.75">
      <c r="A25" s="667"/>
      <c r="B25" s="668"/>
      <c r="C25" s="113"/>
      <c r="D25" s="1"/>
      <c r="E25" s="1"/>
    </row>
    <row r="26" spans="1:5" ht="12.75">
      <c r="A26" s="667"/>
      <c r="B26" s="668"/>
      <c r="C26" s="113"/>
      <c r="D26" s="1"/>
      <c r="E26" s="1"/>
    </row>
    <row r="27" spans="1:5" ht="12.75">
      <c r="A27" s="667"/>
      <c r="B27" s="668"/>
      <c r="C27" s="113"/>
      <c r="D27" s="1"/>
      <c r="E27" s="1"/>
    </row>
    <row r="28" spans="1:5" ht="12.75">
      <c r="A28" s="667"/>
      <c r="B28" s="668"/>
      <c r="C28" s="113"/>
      <c r="D28" s="1"/>
      <c r="E28" s="1"/>
    </row>
    <row r="29" spans="1:5" ht="12.75">
      <c r="A29" s="667"/>
      <c r="B29" s="668"/>
      <c r="C29" s="113"/>
      <c r="D29" s="1"/>
      <c r="E29" s="1"/>
    </row>
    <row r="30" spans="1:5" ht="12.75">
      <c r="A30" s="667"/>
      <c r="B30" s="668"/>
      <c r="C30" s="113"/>
      <c r="D30" s="1"/>
      <c r="E30" s="1"/>
    </row>
    <row r="31" spans="1:5" ht="12.75">
      <c r="A31" s="667"/>
      <c r="B31" s="668"/>
      <c r="C31" s="113"/>
      <c r="D31" s="137"/>
      <c r="E31" s="137"/>
    </row>
    <row r="32" spans="1:5" ht="12.75">
      <c r="A32" s="667"/>
      <c r="B32" s="668"/>
      <c r="C32" s="113"/>
      <c r="D32" s="1"/>
      <c r="E32" s="1"/>
    </row>
    <row r="33" spans="1:5" ht="12.75">
      <c r="A33" s="667"/>
      <c r="B33" s="668"/>
      <c r="C33" s="113"/>
      <c r="D33" s="1"/>
      <c r="E33" s="1"/>
    </row>
    <row r="34" spans="1:5" ht="12.75">
      <c r="A34" s="667"/>
      <c r="B34" s="668"/>
      <c r="C34" s="113"/>
      <c r="D34" s="1"/>
      <c r="E34" s="1"/>
    </row>
    <row r="35" spans="1:5" ht="12.75">
      <c r="A35" s="667"/>
      <c r="B35" s="668"/>
      <c r="C35" s="113"/>
      <c r="D35" s="1"/>
      <c r="E35" s="1"/>
    </row>
    <row r="36" spans="1:5" ht="12.75">
      <c r="A36" s="667"/>
      <c r="B36" s="668"/>
      <c r="C36" s="113"/>
      <c r="D36" s="1"/>
      <c r="E36" s="1"/>
    </row>
    <row r="37" spans="1:5" ht="12.75">
      <c r="A37" s="667"/>
      <c r="B37" s="668"/>
      <c r="C37" s="113"/>
      <c r="D37" s="1"/>
      <c r="E37" s="1"/>
    </row>
    <row r="38" spans="1:5" ht="12.75">
      <c r="A38" s="667"/>
      <c r="B38" s="668"/>
      <c r="C38" s="113"/>
      <c r="D38" s="1"/>
      <c r="E38" s="1"/>
    </row>
    <row r="39" spans="1:5" ht="12.75">
      <c r="A39" s="667"/>
      <c r="B39" s="668"/>
      <c r="C39" s="113"/>
      <c r="D39" s="1"/>
      <c r="E39" s="1"/>
    </row>
    <row r="40" spans="1:5" ht="12.75">
      <c r="A40" s="667"/>
      <c r="B40" s="668"/>
      <c r="C40" s="113"/>
      <c r="D40" s="137"/>
      <c r="E40" s="137"/>
    </row>
    <row r="41" spans="1:5" ht="12.75">
      <c r="A41" s="667"/>
      <c r="B41" s="668"/>
      <c r="C41" s="113"/>
      <c r="D41" s="137"/>
      <c r="E41" s="137"/>
    </row>
    <row r="42" spans="1:5" ht="12.75">
      <c r="A42" s="667"/>
      <c r="B42" s="668"/>
      <c r="C42" s="113"/>
      <c r="D42" s="1"/>
      <c r="E42" s="1"/>
    </row>
    <row r="43" spans="1:5" ht="12.75">
      <c r="A43" s="667"/>
      <c r="B43" s="668"/>
      <c r="C43" s="113"/>
      <c r="D43" s="1"/>
      <c r="E43" s="1"/>
    </row>
    <row r="44" spans="1:5" ht="12.75">
      <c r="A44" s="667"/>
      <c r="B44" s="668"/>
      <c r="C44" s="113"/>
      <c r="D44" s="1"/>
      <c r="E44" s="1"/>
    </row>
    <row r="45" spans="1:5" ht="12.75">
      <c r="A45" s="667"/>
      <c r="B45" s="668"/>
      <c r="C45" s="113"/>
      <c r="D45" s="1"/>
      <c r="E45" s="1"/>
    </row>
    <row r="46" spans="1:5" ht="12.75">
      <c r="A46" s="667"/>
      <c r="B46" s="668"/>
      <c r="C46" s="113"/>
      <c r="D46" s="1"/>
      <c r="E46" s="1"/>
    </row>
    <row r="47" spans="1:5" ht="12.75">
      <c r="A47" s="667"/>
      <c r="B47" s="668"/>
      <c r="C47" s="113"/>
      <c r="D47" s="1"/>
      <c r="E47" s="1"/>
    </row>
    <row r="48" spans="1:5" ht="12.75">
      <c r="A48" s="667"/>
      <c r="B48" s="668"/>
      <c r="C48" s="113"/>
      <c r="D48" s="1"/>
      <c r="E48" s="1"/>
    </row>
    <row r="49" spans="1:5" ht="12.75">
      <c r="A49" s="667"/>
      <c r="B49" s="668"/>
      <c r="C49" s="113"/>
      <c r="D49" s="137"/>
      <c r="E49" s="137"/>
    </row>
    <row r="50" spans="1:5" ht="12.75">
      <c r="A50" s="667"/>
      <c r="B50" s="668"/>
      <c r="C50" s="113"/>
      <c r="D50" s="1"/>
      <c r="E50" s="1"/>
    </row>
    <row r="51" spans="1:5" ht="12.75">
      <c r="A51" s="667"/>
      <c r="B51" s="668"/>
      <c r="C51" s="113"/>
      <c r="D51" s="1"/>
      <c r="E51" s="1"/>
    </row>
    <row r="52" spans="1:5" ht="12.75">
      <c r="A52" s="667"/>
      <c r="B52" s="668"/>
      <c r="C52" s="113"/>
      <c r="D52" s="1"/>
      <c r="E52" s="1"/>
    </row>
    <row r="53" spans="1:5" ht="12.75">
      <c r="A53" s="667"/>
      <c r="B53" s="668"/>
      <c r="C53" s="113"/>
      <c r="D53" s="1"/>
      <c r="E53" s="1"/>
    </row>
    <row r="54" spans="1:5" ht="12.75">
      <c r="A54" s="667"/>
      <c r="B54" s="668"/>
      <c r="C54" s="113"/>
      <c r="D54" s="1"/>
      <c r="E54" s="1"/>
    </row>
    <row r="55" spans="1:5" ht="12.75">
      <c r="A55" s="667"/>
      <c r="B55" s="668"/>
      <c r="C55" s="113"/>
      <c r="D55" s="1"/>
      <c r="E55" s="1"/>
    </row>
    <row r="56" spans="1:5" ht="12.75">
      <c r="A56" s="667"/>
      <c r="B56" s="668"/>
      <c r="C56" s="113"/>
      <c r="D56" s="137"/>
      <c r="E56" s="137"/>
    </row>
    <row r="57" spans="1:5" ht="12.75">
      <c r="A57" s="667"/>
      <c r="B57" s="668"/>
      <c r="C57" s="113"/>
      <c r="D57" s="1"/>
      <c r="E57" s="1"/>
    </row>
    <row r="58" spans="1:5" ht="12.75">
      <c r="A58" s="667"/>
      <c r="B58" s="668"/>
      <c r="C58" s="113"/>
      <c r="D58" s="1"/>
      <c r="E58" s="1"/>
    </row>
    <row r="59" spans="1:5" ht="12.75">
      <c r="A59" s="667"/>
      <c r="B59" s="668"/>
      <c r="C59" s="113"/>
      <c r="D59" s="1"/>
      <c r="E59" s="1"/>
    </row>
    <row r="60" spans="1:5" ht="12.75">
      <c r="A60" s="667"/>
      <c r="B60" s="668"/>
      <c r="C60" s="113"/>
      <c r="D60" s="1"/>
      <c r="E60" s="1"/>
    </row>
    <row r="61" spans="1:5" ht="12.75">
      <c r="A61" s="667"/>
      <c r="B61" s="668"/>
      <c r="C61" s="113"/>
      <c r="D61" s="1"/>
      <c r="E61" s="1"/>
    </row>
    <row r="62" spans="1:5" ht="12.75">
      <c r="A62" s="667"/>
      <c r="B62" s="668"/>
      <c r="C62" s="113"/>
      <c r="D62" s="1"/>
      <c r="E62" s="1"/>
    </row>
    <row r="63" spans="1:5" ht="12.75">
      <c r="A63" s="667"/>
      <c r="B63" s="668"/>
      <c r="C63" s="113"/>
      <c r="D63" s="1"/>
      <c r="E63" s="1"/>
    </row>
    <row r="64" spans="1:5" ht="12.75">
      <c r="A64" s="667"/>
      <c r="B64" s="668"/>
      <c r="C64" s="113"/>
      <c r="D64" s="137"/>
      <c r="E64" s="137"/>
    </row>
    <row r="65" spans="1:5" ht="12.75">
      <c r="A65" s="667"/>
      <c r="B65" s="668"/>
      <c r="C65" s="113"/>
      <c r="D65" s="1"/>
      <c r="E65" s="1"/>
    </row>
    <row r="66" spans="1:5" ht="12.75">
      <c r="A66" s="667"/>
      <c r="B66" s="668"/>
      <c r="C66" s="113"/>
      <c r="D66" s="1"/>
      <c r="E66" s="1"/>
    </row>
    <row r="67" spans="1:5" ht="12.75">
      <c r="A67" s="667"/>
      <c r="B67" s="668"/>
      <c r="C67" s="113"/>
      <c r="D67" s="1"/>
      <c r="E67" s="1"/>
    </row>
    <row r="68" spans="1:5" ht="12.75">
      <c r="A68" s="667"/>
      <c r="B68" s="668"/>
      <c r="C68" s="113"/>
      <c r="D68" s="1"/>
      <c r="E68" s="1"/>
    </row>
    <row r="69" spans="1:5" ht="12.75">
      <c r="A69" s="667"/>
      <c r="B69" s="668"/>
      <c r="C69" s="113"/>
      <c r="D69" s="1"/>
      <c r="E69" s="1"/>
    </row>
    <row r="70" spans="1:5" ht="12.75">
      <c r="A70" s="667"/>
      <c r="B70" s="668"/>
      <c r="C70" s="113"/>
      <c r="D70" s="137"/>
      <c r="E70" s="137"/>
    </row>
    <row r="71" spans="1:5" ht="12.75">
      <c r="A71" s="667"/>
      <c r="B71" s="668"/>
      <c r="C71" s="113"/>
      <c r="D71" s="1"/>
      <c r="E71" s="1"/>
    </row>
    <row r="72" spans="1:5" ht="12.75">
      <c r="A72" s="667"/>
      <c r="B72" s="668"/>
      <c r="C72" s="113"/>
      <c r="D72" s="1"/>
      <c r="E72" s="1"/>
    </row>
    <row r="73" spans="1:5" ht="12.75">
      <c r="A73" s="667"/>
      <c r="B73" s="668"/>
      <c r="C73" s="113"/>
      <c r="D73" s="137"/>
      <c r="E73" s="137"/>
    </row>
    <row r="74" spans="1:5" ht="12.75">
      <c r="A74" s="207"/>
      <c r="B74" s="207"/>
      <c r="C74" s="207"/>
      <c r="D74" s="207"/>
      <c r="E74" s="207"/>
    </row>
    <row r="75" spans="1:5" ht="12.75">
      <c r="A75" s="207"/>
      <c r="B75" s="207"/>
      <c r="C75" s="207"/>
      <c r="D75" s="207"/>
      <c r="E75" s="207"/>
    </row>
    <row r="76" spans="1:5" ht="12.75">
      <c r="A76" s="207"/>
      <c r="B76" s="207"/>
      <c r="C76" s="207"/>
      <c r="D76" s="207"/>
      <c r="E76" s="207"/>
    </row>
    <row r="77" spans="1:5" ht="12.75">
      <c r="A77" s="207"/>
      <c r="B77" s="207"/>
      <c r="C77" s="207"/>
      <c r="D77" s="207"/>
      <c r="E77" s="207"/>
    </row>
    <row r="78" spans="1:5" ht="12.75">
      <c r="A78" s="207"/>
      <c r="B78" s="207"/>
      <c r="C78" s="207"/>
      <c r="D78" s="207"/>
      <c r="E78" s="207"/>
    </row>
    <row r="79" spans="1:5" ht="12.75">
      <c r="A79" s="207"/>
      <c r="B79" s="207"/>
      <c r="C79" s="207"/>
      <c r="D79" s="207"/>
      <c r="E79" s="207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41" t="s">
        <v>96</v>
      </c>
      <c r="B2" s="741"/>
    </row>
    <row r="3" spans="1:2" ht="13.5" thickBot="1">
      <c r="A3" s="89" t="s">
        <v>97</v>
      </c>
      <c r="B3" s="90" t="s">
        <v>98</v>
      </c>
    </row>
    <row r="4" spans="1:2" ht="15">
      <c r="A4" s="91" t="s">
        <v>99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381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382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100</v>
      </c>
      <c r="B7" s="94" t="str">
        <f>IF(Polročná_správa!F38=0,"Položka Dátum zverejnenia ročnej správy nie je vyplnená","Test vyhovel formálnej kontrole")</f>
        <v>Test vyhovel formálnej kontrole</v>
      </c>
    </row>
    <row r="8" spans="1:2" ht="15">
      <c r="A8" s="91" t="s">
        <v>101</v>
      </c>
      <c r="B8" s="97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93" t="s">
        <v>102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0" t="s">
        <v>754</v>
      </c>
      <c r="B10" s="22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1">
      <selection activeCell="AT14" sqref="AT14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58" t="s">
        <v>492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8:14" ht="18" customHeight="1">
      <c r="H2" s="3"/>
      <c r="N2" s="4"/>
    </row>
    <row r="3" spans="1:36" ht="27" customHeight="1">
      <c r="A3" s="460" t="s">
        <v>384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</row>
    <row r="4" spans="1:39" ht="15.75" customHeight="1">
      <c r="A4" s="458" t="s">
        <v>385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M4" s="5"/>
    </row>
    <row r="5" spans="7:33" ht="18" customHeight="1">
      <c r="G5" s="84" t="s">
        <v>361</v>
      </c>
      <c r="I5" s="473">
        <v>42185</v>
      </c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5"/>
      <c r="Z5" s="470" t="s">
        <v>485</v>
      </c>
      <c r="AA5" s="471"/>
      <c r="AB5" s="471"/>
      <c r="AC5" s="471"/>
      <c r="AD5" s="471"/>
      <c r="AE5" s="471"/>
      <c r="AF5" s="471"/>
      <c r="AG5" s="472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503" t="s">
        <v>375</v>
      </c>
      <c r="B8" s="504"/>
      <c r="C8" s="466" t="str">
        <f>IF(ISBLANK(Polročná_správa!E6),"  ",Polročná_správa!E6)</f>
        <v>31711464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9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505" t="s">
        <v>691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2"/>
    </row>
    <row r="11" spans="1:33" ht="18" customHeight="1">
      <c r="A11" s="466" t="str">
        <f>IF(ISBLANK(Polročná_správa!B12),"  ",Polročná_správa!B12)</f>
        <v>MINERÁLNE VODY a.s.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1"/>
    </row>
    <row r="12" spans="1:33" ht="18" customHeight="1">
      <c r="A12" s="505" t="s">
        <v>759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2"/>
    </row>
    <row r="13" spans="1:33" ht="18" customHeight="1">
      <c r="A13" s="466" t="str">
        <f>IF(ISBLANK(Polročná_správa!B10),"  ",Polročná_správa!B10)</f>
        <v>akciová spoločnosť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1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505" t="s">
        <v>690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7"/>
    </row>
    <row r="16" spans="1:33" ht="18" customHeight="1">
      <c r="A16" s="466" t="str">
        <f>IF(ISBLANK(Polročná_správa!B15),"  ",Polročná_správa!B15)</f>
        <v>Slovenská 9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1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62" t="s">
        <v>387</v>
      </c>
      <c r="B18" s="469"/>
      <c r="C18" s="463"/>
      <c r="D18" s="463"/>
      <c r="E18" s="463"/>
      <c r="F18" s="463"/>
      <c r="G18" s="465"/>
      <c r="I18" s="462" t="s">
        <v>388</v>
      </c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9"/>
    </row>
    <row r="19" spans="1:33" ht="18" customHeight="1">
      <c r="A19" s="466" t="str">
        <f>IF(ISBLANK(Polročná_správa!B16),"  ",Polročná_správa!B16)</f>
        <v>081 86 </v>
      </c>
      <c r="B19" s="467"/>
      <c r="C19" s="467"/>
      <c r="D19" s="467"/>
      <c r="E19" s="467"/>
      <c r="F19" s="467"/>
      <c r="G19" s="468"/>
      <c r="H19" s="6"/>
      <c r="I19" s="466" t="str">
        <f>IF(ISBLANK(Polročná_správa!B17),"  ",Polročná_správa!B17)</f>
        <v>Prešov</v>
      </c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1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4" t="s">
        <v>362</v>
      </c>
      <c r="B21" s="463"/>
      <c r="C21" s="463"/>
      <c r="D21" s="463"/>
      <c r="E21" s="463"/>
      <c r="F21" s="463"/>
      <c r="G21" s="463"/>
      <c r="H21" s="465"/>
      <c r="K21" s="464" t="s">
        <v>365</v>
      </c>
      <c r="L21" s="463"/>
      <c r="M21" s="463"/>
      <c r="N21" s="463"/>
      <c r="O21" s="463"/>
      <c r="P21" s="463"/>
      <c r="Q21" s="463"/>
      <c r="R21" s="463"/>
      <c r="S21" s="463"/>
      <c r="T21" s="463"/>
      <c r="U21" s="465"/>
      <c r="V21" s="6"/>
      <c r="W21" s="464" t="s">
        <v>366</v>
      </c>
      <c r="X21" s="499"/>
      <c r="Y21" s="499"/>
      <c r="Z21" s="499"/>
      <c r="AA21" s="499"/>
      <c r="AB21" s="499"/>
      <c r="AC21" s="499"/>
      <c r="AD21" s="499"/>
      <c r="AE21" s="499"/>
      <c r="AF21" s="499"/>
      <c r="AG21" s="465"/>
    </row>
    <row r="22" spans="1:33" ht="18" customHeight="1">
      <c r="A22" s="466" t="str">
        <f>IF(ISBLANK(Polročná_správa!C21),"  ",Polročná_správa!C21)</f>
        <v>051</v>
      </c>
      <c r="B22" s="467"/>
      <c r="C22" s="467"/>
      <c r="D22" s="467"/>
      <c r="E22" s="467"/>
      <c r="F22" s="467"/>
      <c r="G22" s="467"/>
      <c r="H22" s="468"/>
      <c r="I22" s="6"/>
      <c r="J22" s="6"/>
      <c r="K22" s="466" t="str">
        <f>IF(ISBLANK(Polročná_správa!F21),"  ",Polročná_správa!F21)</f>
        <v>7465437</v>
      </c>
      <c r="L22" s="370"/>
      <c r="M22" s="370"/>
      <c r="N22" s="370"/>
      <c r="O22" s="370"/>
      <c r="P22" s="370"/>
      <c r="Q22" s="370"/>
      <c r="R22" s="370"/>
      <c r="S22" s="370"/>
      <c r="T22" s="370"/>
      <c r="U22" s="371"/>
      <c r="V22" s="6"/>
      <c r="W22" s="466" t="str">
        <f>IF(ISBLANK(Polročná_správa!F23),"  ",Polročná_správa!F23)</f>
        <v>7732610</v>
      </c>
      <c r="X22" s="370"/>
      <c r="Y22" s="370"/>
      <c r="Z22" s="370"/>
      <c r="AA22" s="370"/>
      <c r="AB22" s="370"/>
      <c r="AC22" s="370"/>
      <c r="AD22" s="370"/>
      <c r="AE22" s="370"/>
      <c r="AF22" s="370"/>
      <c r="AG22" s="371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501" t="s">
        <v>367</v>
      </c>
      <c r="B24" s="502"/>
      <c r="C24" s="502"/>
      <c r="D24" s="11"/>
      <c r="E24" s="466" t="str">
        <f>IF(ISBLANK(Polročná_správa!B25),"  ",Polročná_správa!B25)</f>
        <v>mineralnevody@minvody.sk</v>
      </c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7"/>
    </row>
    <row r="25" ht="12.75" customHeight="1"/>
    <row r="26" spans="1:34" s="12" customFormat="1" ht="59.25" customHeight="1">
      <c r="A26" s="490" t="s">
        <v>389</v>
      </c>
      <c r="B26" s="490"/>
      <c r="C26" s="490"/>
      <c r="D26" s="490"/>
      <c r="E26" s="490"/>
      <c r="F26" s="490"/>
      <c r="G26" s="490"/>
      <c r="H26" s="491" t="s">
        <v>391</v>
      </c>
      <c r="I26" s="492"/>
      <c r="J26" s="492"/>
      <c r="K26" s="492"/>
      <c r="L26" s="492"/>
      <c r="M26" s="492"/>
      <c r="N26" s="492"/>
      <c r="O26" s="493"/>
      <c r="P26" s="494"/>
      <c r="Q26" s="491" t="s">
        <v>392</v>
      </c>
      <c r="R26" s="492"/>
      <c r="S26" s="492"/>
      <c r="T26" s="492"/>
      <c r="U26" s="492"/>
      <c r="V26" s="492"/>
      <c r="W26" s="492"/>
      <c r="X26" s="492"/>
      <c r="Y26" s="500"/>
      <c r="Z26" s="491" t="s">
        <v>689</v>
      </c>
      <c r="AA26" s="495"/>
      <c r="AB26" s="495"/>
      <c r="AC26" s="495"/>
      <c r="AD26" s="495"/>
      <c r="AE26" s="495"/>
      <c r="AF26" s="495"/>
      <c r="AG26" s="494"/>
      <c r="AH26" s="218"/>
    </row>
    <row r="27" spans="1:33" s="12" customFormat="1" ht="25.5" customHeight="1">
      <c r="A27" s="496">
        <v>42220</v>
      </c>
      <c r="B27" s="497"/>
      <c r="C27" s="497"/>
      <c r="D27" s="497"/>
      <c r="E27" s="497"/>
      <c r="F27" s="497"/>
      <c r="G27" s="498"/>
      <c r="H27" s="478" t="s">
        <v>850</v>
      </c>
      <c r="I27" s="479"/>
      <c r="J27" s="479"/>
      <c r="K27" s="479"/>
      <c r="L27" s="479"/>
      <c r="M27" s="479"/>
      <c r="N27" s="479"/>
      <c r="O27" s="479"/>
      <c r="P27" s="480"/>
      <c r="Q27" s="478" t="s">
        <v>838</v>
      </c>
      <c r="R27" s="479"/>
      <c r="S27" s="479"/>
      <c r="T27" s="479"/>
      <c r="U27" s="479"/>
      <c r="V27" s="479"/>
      <c r="W27" s="479"/>
      <c r="X27" s="479"/>
      <c r="Y27" s="480"/>
      <c r="Z27" s="478" t="s">
        <v>851</v>
      </c>
      <c r="AA27" s="479"/>
      <c r="AB27" s="479"/>
      <c r="AC27" s="479"/>
      <c r="AD27" s="479"/>
      <c r="AE27" s="479"/>
      <c r="AF27" s="479"/>
      <c r="AG27" s="480"/>
    </row>
    <row r="28" spans="1:33" s="12" customFormat="1" ht="35.25" customHeight="1">
      <c r="A28" s="490" t="s">
        <v>390</v>
      </c>
      <c r="B28" s="490"/>
      <c r="C28" s="490"/>
      <c r="D28" s="490"/>
      <c r="E28" s="490"/>
      <c r="F28" s="490"/>
      <c r="G28" s="490"/>
      <c r="H28" s="481"/>
      <c r="I28" s="482"/>
      <c r="J28" s="482"/>
      <c r="K28" s="482"/>
      <c r="L28" s="482"/>
      <c r="M28" s="482"/>
      <c r="N28" s="482"/>
      <c r="O28" s="482"/>
      <c r="P28" s="483"/>
      <c r="Q28" s="481"/>
      <c r="R28" s="482"/>
      <c r="S28" s="482"/>
      <c r="T28" s="482"/>
      <c r="U28" s="482"/>
      <c r="V28" s="482"/>
      <c r="W28" s="482"/>
      <c r="X28" s="482"/>
      <c r="Y28" s="483"/>
      <c r="Z28" s="481"/>
      <c r="AA28" s="482"/>
      <c r="AB28" s="482"/>
      <c r="AC28" s="482"/>
      <c r="AD28" s="482"/>
      <c r="AE28" s="482"/>
      <c r="AF28" s="482"/>
      <c r="AG28" s="483"/>
    </row>
    <row r="29" spans="1:33" s="12" customFormat="1" ht="25.5" customHeight="1">
      <c r="A29" s="487">
        <v>42220</v>
      </c>
      <c r="B29" s="488"/>
      <c r="C29" s="488"/>
      <c r="D29" s="488"/>
      <c r="E29" s="488"/>
      <c r="F29" s="488"/>
      <c r="G29" s="489"/>
      <c r="H29" s="484"/>
      <c r="I29" s="485"/>
      <c r="J29" s="485"/>
      <c r="K29" s="485"/>
      <c r="L29" s="485"/>
      <c r="M29" s="485"/>
      <c r="N29" s="485"/>
      <c r="O29" s="485"/>
      <c r="P29" s="486"/>
      <c r="Q29" s="484"/>
      <c r="R29" s="485"/>
      <c r="S29" s="485"/>
      <c r="T29" s="485"/>
      <c r="U29" s="485"/>
      <c r="V29" s="485"/>
      <c r="W29" s="485"/>
      <c r="X29" s="485"/>
      <c r="Y29" s="486"/>
      <c r="Z29" s="484"/>
      <c r="AA29" s="485"/>
      <c r="AB29" s="485"/>
      <c r="AC29" s="485"/>
      <c r="AD29" s="485"/>
      <c r="AE29" s="485"/>
      <c r="AF29" s="485"/>
      <c r="AG29" s="486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8:B8"/>
    <mergeCell ref="A15:AG15"/>
    <mergeCell ref="C8:AG8"/>
    <mergeCell ref="A13:AG13"/>
    <mergeCell ref="A11:AG11"/>
    <mergeCell ref="A10:AG10"/>
    <mergeCell ref="A12:AG12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E24:AG24"/>
    <mergeCell ref="H27:P29"/>
    <mergeCell ref="Q27:Y29"/>
    <mergeCell ref="Z27:AG29"/>
    <mergeCell ref="A29:G29"/>
    <mergeCell ref="A26:G26"/>
    <mergeCell ref="H26:P26"/>
    <mergeCell ref="Z26:AG26"/>
    <mergeCell ref="A1:AJ1"/>
    <mergeCell ref="A3:AJ3"/>
    <mergeCell ref="A4:AJ4"/>
    <mergeCell ref="I18:AF18"/>
    <mergeCell ref="A21:H21"/>
    <mergeCell ref="A22:H22"/>
    <mergeCell ref="A18:G18"/>
    <mergeCell ref="K21:U21"/>
    <mergeCell ref="Z5:AG5"/>
    <mergeCell ref="I5:Y5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52" t="s">
        <v>484</v>
      </c>
      <c r="B1" s="552"/>
      <c r="C1" s="552"/>
      <c r="D1" s="552"/>
      <c r="E1" s="552"/>
      <c r="F1" s="552"/>
    </row>
    <row r="2" spans="1:6" s="35" customFormat="1" ht="15.75">
      <c r="A2" s="541" t="s">
        <v>263</v>
      </c>
      <c r="B2" s="551"/>
      <c r="C2" s="548" t="s">
        <v>864</v>
      </c>
      <c r="D2" s="549"/>
      <c r="E2" s="549"/>
      <c r="F2" s="550"/>
    </row>
    <row r="3" spans="1:6" ht="15.75">
      <c r="A3" s="541" t="s">
        <v>262</v>
      </c>
      <c r="B3" s="551"/>
      <c r="C3" s="548" t="s">
        <v>865</v>
      </c>
      <c r="D3" s="549"/>
      <c r="E3" s="549"/>
      <c r="F3" s="550"/>
    </row>
    <row r="4" spans="1:6" ht="15.75">
      <c r="A4" s="541" t="s">
        <v>623</v>
      </c>
      <c r="B4" s="551"/>
      <c r="C4" s="466" t="str">
        <f>IF(ISBLANK(Polročná_správa!B12),"  ",Polročná_správa!B12)</f>
        <v>MINERÁLNE VODY a.s.</v>
      </c>
      <c r="D4" s="476"/>
      <c r="E4" s="476"/>
      <c r="F4" s="477"/>
    </row>
    <row r="5" spans="1:31" ht="15.75">
      <c r="A5" s="541" t="s">
        <v>375</v>
      </c>
      <c r="B5" s="542"/>
      <c r="C5" s="466" t="str">
        <f>IF(ISBLANK(Polročná_správa!E6),"  ",Polročná_správa!E6)</f>
        <v>31711464</v>
      </c>
      <c r="D5" s="546"/>
      <c r="E5" s="546"/>
      <c r="F5" s="547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43" t="s">
        <v>252</v>
      </c>
      <c r="B7" s="543" t="s">
        <v>257</v>
      </c>
      <c r="C7" s="543" t="s">
        <v>264</v>
      </c>
      <c r="D7" s="539" t="s">
        <v>393</v>
      </c>
      <c r="E7" s="540"/>
      <c r="F7" s="102" t="s">
        <v>68</v>
      </c>
    </row>
    <row r="8" spans="1:6" ht="20.25" customHeight="1">
      <c r="A8" s="544"/>
      <c r="B8" s="544"/>
      <c r="C8" s="544"/>
      <c r="D8" s="40" t="s">
        <v>258</v>
      </c>
      <c r="E8" s="40" t="s">
        <v>260</v>
      </c>
      <c r="F8" s="40" t="s">
        <v>260</v>
      </c>
    </row>
    <row r="9" spans="1:6" ht="9.75">
      <c r="A9" s="545"/>
      <c r="B9" s="545"/>
      <c r="C9" s="545"/>
      <c r="D9" s="40" t="s">
        <v>259</v>
      </c>
      <c r="E9" s="40"/>
      <c r="F9" s="40"/>
    </row>
    <row r="10" spans="1:6" ht="9.75">
      <c r="A10" s="517"/>
      <c r="B10" s="523" t="s">
        <v>253</v>
      </c>
      <c r="C10" s="525" t="s">
        <v>394</v>
      </c>
      <c r="D10" s="211">
        <f>SUM(D12+D68+D130)</f>
        <v>24350003</v>
      </c>
      <c r="E10" s="531">
        <f>E12+E68+E130</f>
        <v>13964251</v>
      </c>
      <c r="F10" s="531">
        <f>F12+F68+F130</f>
        <v>8424798</v>
      </c>
    </row>
    <row r="11" spans="1:6" ht="9.75">
      <c r="A11" s="518"/>
      <c r="B11" s="524"/>
      <c r="C11" s="526"/>
      <c r="D11" s="211">
        <f>SUM(D13+D69+D131)</f>
        <v>10385752</v>
      </c>
      <c r="E11" s="532"/>
      <c r="F11" s="532"/>
    </row>
    <row r="12" spans="1:6" ht="9.75">
      <c r="A12" s="517" t="s">
        <v>395</v>
      </c>
      <c r="B12" s="523" t="s">
        <v>254</v>
      </c>
      <c r="C12" s="525" t="s">
        <v>396</v>
      </c>
      <c r="D12" s="211">
        <f>D14+D30+D50</f>
        <v>20604613</v>
      </c>
      <c r="E12" s="531">
        <f>E14+E30+E50</f>
        <v>10220479</v>
      </c>
      <c r="F12" s="531">
        <f>F14+F30+F50</f>
        <v>6102198</v>
      </c>
    </row>
    <row r="13" spans="1:6" ht="9.75">
      <c r="A13" s="518"/>
      <c r="B13" s="524"/>
      <c r="C13" s="526"/>
      <c r="D13" s="211">
        <f>D15+D31+D51</f>
        <v>10384134</v>
      </c>
      <c r="E13" s="532"/>
      <c r="F13" s="532"/>
    </row>
    <row r="14" spans="1:6" s="217" customFormat="1" ht="9">
      <c r="A14" s="527" t="s">
        <v>478</v>
      </c>
      <c r="B14" s="529" t="s">
        <v>792</v>
      </c>
      <c r="C14" s="537" t="s">
        <v>398</v>
      </c>
      <c r="D14" s="209">
        <f>SUM(D16+D18+D20+D22+D24+D26+D28)</f>
        <v>94511</v>
      </c>
      <c r="E14" s="535">
        <f>SUM(E16:E28)</f>
        <v>1125</v>
      </c>
      <c r="F14" s="535">
        <f>SUM(F16:F28)</f>
        <v>4050</v>
      </c>
    </row>
    <row r="15" spans="1:6" s="217" customFormat="1" ht="9">
      <c r="A15" s="528"/>
      <c r="B15" s="530"/>
      <c r="C15" s="538"/>
      <c r="D15" s="209">
        <f>SUM(D17+D19+D21+D23+D25+D27+D29)</f>
        <v>93386</v>
      </c>
      <c r="E15" s="536"/>
      <c r="F15" s="536"/>
    </row>
    <row r="16" spans="1:6" ht="9.75">
      <c r="A16" s="517" t="s">
        <v>127</v>
      </c>
      <c r="B16" s="519" t="s">
        <v>216</v>
      </c>
      <c r="C16" s="525" t="s">
        <v>400</v>
      </c>
      <c r="D16" s="87"/>
      <c r="E16" s="515" t="s">
        <v>858</v>
      </c>
      <c r="F16" s="513"/>
    </row>
    <row r="17" spans="1:6" ht="9.75">
      <c r="A17" s="518"/>
      <c r="B17" s="520"/>
      <c r="C17" s="526"/>
      <c r="D17" s="87"/>
      <c r="E17" s="516"/>
      <c r="F17" s="514"/>
    </row>
    <row r="18" spans="1:6" ht="9.75">
      <c r="A18" s="517" t="s">
        <v>402</v>
      </c>
      <c r="B18" s="519" t="s">
        <v>217</v>
      </c>
      <c r="C18" s="525" t="s">
        <v>401</v>
      </c>
      <c r="D18" s="87">
        <v>31320</v>
      </c>
      <c r="E18" s="533">
        <f>D18-D19</f>
        <v>1125</v>
      </c>
      <c r="F18" s="513">
        <v>4050</v>
      </c>
    </row>
    <row r="19" spans="1:6" ht="9.75">
      <c r="A19" s="518"/>
      <c r="B19" s="520"/>
      <c r="C19" s="526"/>
      <c r="D19" s="87">
        <v>30195</v>
      </c>
      <c r="E19" s="534"/>
      <c r="F19" s="514"/>
    </row>
    <row r="20" spans="1:6" ht="9.75">
      <c r="A20" s="517" t="s">
        <v>404</v>
      </c>
      <c r="B20" s="519" t="s">
        <v>218</v>
      </c>
      <c r="C20" s="525" t="s">
        <v>403</v>
      </c>
      <c r="D20" s="87">
        <v>59724</v>
      </c>
      <c r="E20" s="515" t="s">
        <v>858</v>
      </c>
      <c r="F20" s="513"/>
    </row>
    <row r="21" spans="1:6" ht="9.75">
      <c r="A21" s="518"/>
      <c r="B21" s="520"/>
      <c r="C21" s="526"/>
      <c r="D21" s="87">
        <v>59724</v>
      </c>
      <c r="E21" s="516"/>
      <c r="F21" s="514"/>
    </row>
    <row r="22" spans="1:6" ht="9.75">
      <c r="A22" s="517" t="s">
        <v>406</v>
      </c>
      <c r="B22" s="519" t="s">
        <v>219</v>
      </c>
      <c r="C22" s="525" t="s">
        <v>405</v>
      </c>
      <c r="D22" s="87"/>
      <c r="E22" s="515" t="s">
        <v>858</v>
      </c>
      <c r="F22" s="513"/>
    </row>
    <row r="23" spans="1:6" ht="9.75">
      <c r="A23" s="518"/>
      <c r="B23" s="520"/>
      <c r="C23" s="526"/>
      <c r="D23" s="87"/>
      <c r="E23" s="516"/>
      <c r="F23" s="514"/>
    </row>
    <row r="24" spans="1:6" ht="9.75">
      <c r="A24" s="517" t="s">
        <v>408</v>
      </c>
      <c r="B24" s="519" t="s">
        <v>220</v>
      </c>
      <c r="C24" s="525" t="s">
        <v>407</v>
      </c>
      <c r="D24" s="87">
        <v>3467</v>
      </c>
      <c r="E24" s="515" t="s">
        <v>858</v>
      </c>
      <c r="F24" s="513"/>
    </row>
    <row r="25" spans="1:6" ht="9.75">
      <c r="A25" s="518"/>
      <c r="B25" s="520"/>
      <c r="C25" s="526"/>
      <c r="D25" s="87">
        <v>3467</v>
      </c>
      <c r="E25" s="516"/>
      <c r="F25" s="514"/>
    </row>
    <row r="26" spans="1:6" ht="9.75">
      <c r="A26" s="517" t="s">
        <v>410</v>
      </c>
      <c r="B26" s="519" t="s">
        <v>221</v>
      </c>
      <c r="C26" s="525" t="s">
        <v>409</v>
      </c>
      <c r="D26" s="87"/>
      <c r="E26" s="515" t="s">
        <v>858</v>
      </c>
      <c r="F26" s="513"/>
    </row>
    <row r="27" spans="1:6" ht="9.75">
      <c r="A27" s="518"/>
      <c r="B27" s="520"/>
      <c r="C27" s="526"/>
      <c r="D27" s="87"/>
      <c r="E27" s="516"/>
      <c r="F27" s="514"/>
    </row>
    <row r="28" spans="1:6" ht="9.75">
      <c r="A28" s="517" t="s">
        <v>412</v>
      </c>
      <c r="B28" s="519" t="s">
        <v>223</v>
      </c>
      <c r="C28" s="525" t="s">
        <v>411</v>
      </c>
      <c r="D28" s="87"/>
      <c r="E28" s="515" t="s">
        <v>858</v>
      </c>
      <c r="F28" s="513"/>
    </row>
    <row r="29" spans="1:6" ht="9.75">
      <c r="A29" s="518"/>
      <c r="B29" s="520"/>
      <c r="C29" s="526"/>
      <c r="D29" s="87"/>
      <c r="E29" s="516"/>
      <c r="F29" s="514"/>
    </row>
    <row r="30" spans="1:6" s="217" customFormat="1" ht="9">
      <c r="A30" s="527" t="s">
        <v>503</v>
      </c>
      <c r="B30" s="529" t="s">
        <v>255</v>
      </c>
      <c r="C30" s="537" t="s">
        <v>413</v>
      </c>
      <c r="D30" s="209">
        <f>SUM(D32+D34+D36+D38+D40+D42+D44+D46+D48)</f>
        <v>20510102</v>
      </c>
      <c r="E30" s="535">
        <f>SUM(E32:E48)</f>
        <v>10219354</v>
      </c>
      <c r="F30" s="535">
        <f>SUM(F32:F48)</f>
        <v>6098148</v>
      </c>
    </row>
    <row r="31" spans="1:6" s="217" customFormat="1" ht="9">
      <c r="A31" s="528"/>
      <c r="B31" s="530"/>
      <c r="C31" s="538"/>
      <c r="D31" s="209">
        <f>SUM(D33+D35+D37+D39+D41+D43+D45+D47+D49)</f>
        <v>10290748</v>
      </c>
      <c r="E31" s="536"/>
      <c r="F31" s="536"/>
    </row>
    <row r="32" spans="1:6" ht="9.75">
      <c r="A32" s="517" t="s">
        <v>57</v>
      </c>
      <c r="B32" s="519" t="s">
        <v>224</v>
      </c>
      <c r="C32" s="525" t="s">
        <v>414</v>
      </c>
      <c r="D32" s="87">
        <v>102235</v>
      </c>
      <c r="E32" s="533">
        <f>D32-D33</f>
        <v>102235</v>
      </c>
      <c r="F32" s="513">
        <v>102235</v>
      </c>
    </row>
    <row r="33" spans="1:6" ht="9.75">
      <c r="A33" s="518"/>
      <c r="B33" s="520"/>
      <c r="C33" s="526"/>
      <c r="D33" s="87"/>
      <c r="E33" s="534"/>
      <c r="F33" s="514"/>
    </row>
    <row r="34" spans="1:6" ht="9.75">
      <c r="A34" s="521" t="s">
        <v>266</v>
      </c>
      <c r="B34" s="519" t="s">
        <v>225</v>
      </c>
      <c r="C34" s="525" t="s">
        <v>415</v>
      </c>
      <c r="D34" s="87">
        <v>3457958</v>
      </c>
      <c r="E34" s="533">
        <f>D34-D35</f>
        <v>1345811</v>
      </c>
      <c r="F34" s="513">
        <v>1385752</v>
      </c>
    </row>
    <row r="35" spans="1:6" ht="9.75">
      <c r="A35" s="522"/>
      <c r="B35" s="520"/>
      <c r="C35" s="526"/>
      <c r="D35" s="87">
        <v>2112147</v>
      </c>
      <c r="E35" s="534"/>
      <c r="F35" s="514"/>
    </row>
    <row r="36" spans="1:6" ht="9.75">
      <c r="A36" s="521" t="s">
        <v>442</v>
      </c>
      <c r="B36" s="519" t="s">
        <v>226</v>
      </c>
      <c r="C36" s="525" t="s">
        <v>416</v>
      </c>
      <c r="D36" s="87">
        <v>11266364</v>
      </c>
      <c r="E36" s="533">
        <f>D36-D37</f>
        <v>3087763</v>
      </c>
      <c r="F36" s="513">
        <v>3559437</v>
      </c>
    </row>
    <row r="37" spans="1:6" ht="9.75">
      <c r="A37" s="522"/>
      <c r="B37" s="520"/>
      <c r="C37" s="526"/>
      <c r="D37" s="87">
        <v>8178601</v>
      </c>
      <c r="E37" s="534"/>
      <c r="F37" s="514"/>
    </row>
    <row r="38" spans="1:6" ht="9.75">
      <c r="A38" s="521" t="s">
        <v>444</v>
      </c>
      <c r="B38" s="519" t="s">
        <v>227</v>
      </c>
      <c r="C38" s="525" t="s">
        <v>417</v>
      </c>
      <c r="D38" s="87">
        <v>0</v>
      </c>
      <c r="E38" s="515" t="s">
        <v>858</v>
      </c>
      <c r="F38" s="513"/>
    </row>
    <row r="39" spans="1:6" ht="9.75">
      <c r="A39" s="522"/>
      <c r="B39" s="520"/>
      <c r="C39" s="526"/>
      <c r="D39" s="87"/>
      <c r="E39" s="516"/>
      <c r="F39" s="514"/>
    </row>
    <row r="40" spans="1:6" ht="9.75">
      <c r="A40" s="521" t="s">
        <v>446</v>
      </c>
      <c r="B40" s="519" t="s">
        <v>228</v>
      </c>
      <c r="C40" s="525" t="s">
        <v>418</v>
      </c>
      <c r="D40" s="87"/>
      <c r="E40" s="515" t="s">
        <v>858</v>
      </c>
      <c r="F40" s="513"/>
    </row>
    <row r="41" spans="1:6" ht="9.75">
      <c r="A41" s="522"/>
      <c r="B41" s="520"/>
      <c r="C41" s="526"/>
      <c r="D41" s="87"/>
      <c r="E41" s="516"/>
      <c r="F41" s="514"/>
    </row>
    <row r="42" spans="1:6" ht="9.75">
      <c r="A42" s="521" t="s">
        <v>432</v>
      </c>
      <c r="B42" s="519" t="s">
        <v>229</v>
      </c>
      <c r="C42" s="525" t="s">
        <v>419</v>
      </c>
      <c r="D42" s="87">
        <v>633</v>
      </c>
      <c r="E42" s="533">
        <f>D42-D43</f>
        <v>633</v>
      </c>
      <c r="F42" s="513">
        <v>633</v>
      </c>
    </row>
    <row r="43" spans="1:6" ht="9.75">
      <c r="A43" s="522"/>
      <c r="B43" s="520"/>
      <c r="C43" s="526"/>
      <c r="D43" s="87"/>
      <c r="E43" s="534"/>
      <c r="F43" s="514"/>
    </row>
    <row r="44" spans="1:6" ht="9.75">
      <c r="A44" s="521" t="s">
        <v>434</v>
      </c>
      <c r="B44" s="519" t="s">
        <v>230</v>
      </c>
      <c r="C44" s="525" t="s">
        <v>420</v>
      </c>
      <c r="D44" s="87">
        <v>4742176</v>
      </c>
      <c r="E44" s="533">
        <f>D44-D45</f>
        <v>4742176</v>
      </c>
      <c r="F44" s="513">
        <v>109355</v>
      </c>
    </row>
    <row r="45" spans="1:6" ht="9.75">
      <c r="A45" s="522"/>
      <c r="B45" s="520"/>
      <c r="C45" s="526"/>
      <c r="D45" s="87"/>
      <c r="E45" s="534"/>
      <c r="F45" s="514"/>
    </row>
    <row r="46" spans="1:6" ht="9.75">
      <c r="A46" s="521" t="s">
        <v>267</v>
      </c>
      <c r="B46" s="519" t="s">
        <v>231</v>
      </c>
      <c r="C46" s="525" t="s">
        <v>421</v>
      </c>
      <c r="D46" s="87">
        <v>940736</v>
      </c>
      <c r="E46" s="533">
        <f>D46-D47</f>
        <v>940736</v>
      </c>
      <c r="F46" s="513">
        <v>940736</v>
      </c>
    </row>
    <row r="47" spans="1:6" ht="9.75">
      <c r="A47" s="522"/>
      <c r="B47" s="520"/>
      <c r="C47" s="526"/>
      <c r="D47" s="87"/>
      <c r="E47" s="534"/>
      <c r="F47" s="514"/>
    </row>
    <row r="48" spans="1:6" ht="9.75">
      <c r="A48" s="521" t="s">
        <v>268</v>
      </c>
      <c r="B48" s="519" t="s">
        <v>232</v>
      </c>
      <c r="C48" s="525" t="s">
        <v>422</v>
      </c>
      <c r="D48" s="87"/>
      <c r="E48" s="515" t="s">
        <v>858</v>
      </c>
      <c r="F48" s="513"/>
    </row>
    <row r="49" spans="1:6" ht="9.75">
      <c r="A49" s="522"/>
      <c r="B49" s="520"/>
      <c r="C49" s="526"/>
      <c r="D49" s="87"/>
      <c r="E49" s="516"/>
      <c r="F49" s="514"/>
    </row>
    <row r="50" spans="1:6" s="217" customFormat="1" ht="9">
      <c r="A50" s="527" t="s">
        <v>511</v>
      </c>
      <c r="B50" s="529" t="s">
        <v>233</v>
      </c>
      <c r="C50" s="537" t="s">
        <v>423</v>
      </c>
      <c r="D50" s="209">
        <f>SUM(D52+D54+D56+D58+D60+D62++D64+D66)</f>
        <v>0</v>
      </c>
      <c r="E50" s="535">
        <f>SUM(E52:E66)</f>
        <v>0</v>
      </c>
      <c r="F50" s="535">
        <f>SUM(F52:F66)</f>
        <v>0</v>
      </c>
    </row>
    <row r="51" spans="1:6" s="217" customFormat="1" ht="9">
      <c r="A51" s="528"/>
      <c r="B51" s="530"/>
      <c r="C51" s="538"/>
      <c r="D51" s="209">
        <f>SUM(D53+D55+D57+D59+D61+D63++D65+D67)</f>
        <v>0</v>
      </c>
      <c r="E51" s="536"/>
      <c r="F51" s="536"/>
    </row>
    <row r="52" spans="1:6" ht="9.75">
      <c r="A52" s="517" t="s">
        <v>58</v>
      </c>
      <c r="B52" s="519" t="s">
        <v>723</v>
      </c>
      <c r="C52" s="525" t="s">
        <v>424</v>
      </c>
      <c r="D52" s="87"/>
      <c r="E52" s="515" t="s">
        <v>858</v>
      </c>
      <c r="F52" s="513"/>
    </row>
    <row r="53" spans="1:6" ht="9.75">
      <c r="A53" s="518"/>
      <c r="B53" s="520"/>
      <c r="C53" s="526"/>
      <c r="D53" s="87"/>
      <c r="E53" s="516"/>
      <c r="F53" s="514"/>
    </row>
    <row r="54" spans="1:6" ht="9.75">
      <c r="A54" s="521" t="s">
        <v>266</v>
      </c>
      <c r="B54" s="519" t="s">
        <v>128</v>
      </c>
      <c r="C54" s="525" t="s">
        <v>426</v>
      </c>
      <c r="D54" s="87"/>
      <c r="E54" s="515" t="s">
        <v>858</v>
      </c>
      <c r="F54" s="513"/>
    </row>
    <row r="55" spans="1:6" ht="9.75">
      <c r="A55" s="522"/>
      <c r="B55" s="520"/>
      <c r="C55" s="526"/>
      <c r="D55" s="87"/>
      <c r="E55" s="516"/>
      <c r="F55" s="514"/>
    </row>
    <row r="56" spans="1:6" ht="9.75">
      <c r="A56" s="521" t="s">
        <v>442</v>
      </c>
      <c r="B56" s="519" t="s">
        <v>234</v>
      </c>
      <c r="C56" s="525" t="s">
        <v>427</v>
      </c>
      <c r="D56" s="87"/>
      <c r="E56" s="515" t="s">
        <v>858</v>
      </c>
      <c r="F56" s="513"/>
    </row>
    <row r="57" spans="1:6" ht="9.75">
      <c r="A57" s="522"/>
      <c r="B57" s="520"/>
      <c r="C57" s="526"/>
      <c r="D57" s="87"/>
      <c r="E57" s="516"/>
      <c r="F57" s="514"/>
    </row>
    <row r="58" spans="1:6" ht="9.75">
      <c r="A58" s="521" t="s">
        <v>444</v>
      </c>
      <c r="B58" s="519" t="s">
        <v>235</v>
      </c>
      <c r="C58" s="525" t="s">
        <v>428</v>
      </c>
      <c r="D58" s="87"/>
      <c r="E58" s="515" t="s">
        <v>858</v>
      </c>
      <c r="F58" s="513"/>
    </row>
    <row r="59" spans="1:6" ht="9.75">
      <c r="A59" s="522"/>
      <c r="B59" s="520"/>
      <c r="C59" s="526"/>
      <c r="D59" s="87"/>
      <c r="E59" s="516"/>
      <c r="F59" s="514"/>
    </row>
    <row r="60" spans="1:6" ht="9.75">
      <c r="A60" s="521" t="s">
        <v>446</v>
      </c>
      <c r="B60" s="519" t="s">
        <v>236</v>
      </c>
      <c r="C60" s="525" t="s">
        <v>429</v>
      </c>
      <c r="D60" s="87"/>
      <c r="E60" s="515" t="s">
        <v>858</v>
      </c>
      <c r="F60" s="513"/>
    </row>
    <row r="61" spans="1:6" ht="9.75">
      <c r="A61" s="522"/>
      <c r="B61" s="520"/>
      <c r="C61" s="526"/>
      <c r="D61" s="87"/>
      <c r="E61" s="516"/>
      <c r="F61" s="514"/>
    </row>
    <row r="62" spans="1:6" ht="9.75">
      <c r="A62" s="521" t="s">
        <v>432</v>
      </c>
      <c r="B62" s="519" t="s">
        <v>578</v>
      </c>
      <c r="C62" s="525" t="s">
        <v>430</v>
      </c>
      <c r="D62" s="87"/>
      <c r="E62" s="515" t="s">
        <v>858</v>
      </c>
      <c r="F62" s="513"/>
    </row>
    <row r="63" spans="1:6" ht="9.75">
      <c r="A63" s="522"/>
      <c r="B63" s="520"/>
      <c r="C63" s="526"/>
      <c r="D63" s="87"/>
      <c r="E63" s="516"/>
      <c r="F63" s="514"/>
    </row>
    <row r="64" spans="1:6" ht="9.75">
      <c r="A64" s="521" t="s">
        <v>434</v>
      </c>
      <c r="B64" s="519" t="s">
        <v>237</v>
      </c>
      <c r="C64" s="525" t="s">
        <v>431</v>
      </c>
      <c r="D64" s="87"/>
      <c r="E64" s="515" t="s">
        <v>858</v>
      </c>
      <c r="F64" s="513"/>
    </row>
    <row r="65" spans="1:6" ht="9.75">
      <c r="A65" s="522"/>
      <c r="B65" s="520"/>
      <c r="C65" s="526"/>
      <c r="D65" s="87"/>
      <c r="E65" s="516"/>
      <c r="F65" s="514"/>
    </row>
    <row r="66" spans="1:6" ht="9.75">
      <c r="A66" s="521" t="s">
        <v>267</v>
      </c>
      <c r="B66" s="519" t="s">
        <v>238</v>
      </c>
      <c r="C66" s="525" t="s">
        <v>433</v>
      </c>
      <c r="D66" s="87"/>
      <c r="E66" s="515" t="s">
        <v>858</v>
      </c>
      <c r="F66" s="513"/>
    </row>
    <row r="67" spans="1:6" ht="9.75">
      <c r="A67" s="522"/>
      <c r="B67" s="520"/>
      <c r="C67" s="526"/>
      <c r="D67" s="87"/>
      <c r="E67" s="516"/>
      <c r="F67" s="514"/>
    </row>
    <row r="68" spans="1:6" s="217" customFormat="1" ht="9">
      <c r="A68" s="527" t="s">
        <v>397</v>
      </c>
      <c r="B68" s="529" t="s">
        <v>256</v>
      </c>
      <c r="C68" s="537" t="s">
        <v>435</v>
      </c>
      <c r="D68" s="209">
        <f>D70+D84+D100+D118</f>
        <v>3741298</v>
      </c>
      <c r="E68" s="535">
        <f>E70+E84+E100+E118</f>
        <v>3739680</v>
      </c>
      <c r="F68" s="535">
        <f>F70+F84+F100+F118</f>
        <v>2309433</v>
      </c>
    </row>
    <row r="69" spans="1:6" s="217" customFormat="1" ht="9">
      <c r="A69" s="528"/>
      <c r="B69" s="530"/>
      <c r="C69" s="538"/>
      <c r="D69" s="209">
        <f>D71+D85+D101+D119</f>
        <v>1618</v>
      </c>
      <c r="E69" s="536"/>
      <c r="F69" s="536"/>
    </row>
    <row r="70" spans="1:6" s="217" customFormat="1" ht="9">
      <c r="A70" s="527" t="s">
        <v>399</v>
      </c>
      <c r="B70" s="529" t="s">
        <v>59</v>
      </c>
      <c r="C70" s="537" t="s">
        <v>436</v>
      </c>
      <c r="D70" s="209">
        <f>SUM(D72+D74+D76+D78+D80+D82)</f>
        <v>1134214</v>
      </c>
      <c r="E70" s="535">
        <f>SUM(E72:E82)</f>
        <v>1134214</v>
      </c>
      <c r="F70" s="535">
        <f>SUM(F72:F82)</f>
        <v>600716</v>
      </c>
    </row>
    <row r="71" spans="1:6" s="217" customFormat="1" ht="9">
      <c r="A71" s="528"/>
      <c r="B71" s="530"/>
      <c r="C71" s="538"/>
      <c r="D71" s="209">
        <f>SUM(D73+D75+D77+D79+D81+D83)</f>
        <v>0</v>
      </c>
      <c r="E71" s="536"/>
      <c r="F71" s="536"/>
    </row>
    <row r="72" spans="1:6" ht="9.75">
      <c r="A72" s="517" t="s">
        <v>265</v>
      </c>
      <c r="B72" s="519" t="s">
        <v>239</v>
      </c>
      <c r="C72" s="525" t="s">
        <v>438</v>
      </c>
      <c r="D72" s="87">
        <v>496454</v>
      </c>
      <c r="E72" s="533">
        <f>D72-D73</f>
        <v>496454</v>
      </c>
      <c r="F72" s="513">
        <v>161446</v>
      </c>
    </row>
    <row r="73" spans="1:6" ht="9.75">
      <c r="A73" s="518"/>
      <c r="B73" s="520"/>
      <c r="C73" s="526"/>
      <c r="D73" s="87"/>
      <c r="E73" s="534"/>
      <c r="F73" s="514"/>
    </row>
    <row r="74" spans="1:6" ht="9.75">
      <c r="A74" s="521" t="s">
        <v>266</v>
      </c>
      <c r="B74" s="519" t="s">
        <v>129</v>
      </c>
      <c r="C74" s="525" t="s">
        <v>439</v>
      </c>
      <c r="D74" s="87">
        <v>4992</v>
      </c>
      <c r="E74" s="533">
        <f>D74-D75</f>
        <v>4992</v>
      </c>
      <c r="F74" s="513">
        <v>0</v>
      </c>
    </row>
    <row r="75" spans="1:6" ht="9.75">
      <c r="A75" s="522"/>
      <c r="B75" s="520"/>
      <c r="C75" s="526"/>
      <c r="D75" s="87"/>
      <c r="E75" s="534"/>
      <c r="F75" s="514"/>
    </row>
    <row r="76" spans="1:6" ht="9.75">
      <c r="A76" s="521" t="s">
        <v>442</v>
      </c>
      <c r="B76" s="519" t="s">
        <v>240</v>
      </c>
      <c r="C76" s="525" t="s">
        <v>440</v>
      </c>
      <c r="D76" s="87">
        <v>602699</v>
      </c>
      <c r="E76" s="515">
        <f>D76-D77</f>
        <v>602699</v>
      </c>
      <c r="F76" s="513">
        <v>424536</v>
      </c>
    </row>
    <row r="77" spans="1:6" ht="9.75">
      <c r="A77" s="522"/>
      <c r="B77" s="520"/>
      <c r="C77" s="526"/>
      <c r="D77" s="87"/>
      <c r="E77" s="516"/>
      <c r="F77" s="514"/>
    </row>
    <row r="78" spans="1:6" ht="9.75">
      <c r="A78" s="521" t="s">
        <v>444</v>
      </c>
      <c r="B78" s="519" t="s">
        <v>241</v>
      </c>
      <c r="C78" s="525" t="s">
        <v>441</v>
      </c>
      <c r="D78" s="87"/>
      <c r="E78" s="515" t="s">
        <v>858</v>
      </c>
      <c r="F78" s="513"/>
    </row>
    <row r="79" spans="1:6" ht="9.75">
      <c r="A79" s="522"/>
      <c r="B79" s="520"/>
      <c r="C79" s="526"/>
      <c r="D79" s="87"/>
      <c r="E79" s="516"/>
      <c r="F79" s="514"/>
    </row>
    <row r="80" spans="1:6" ht="9.75">
      <c r="A80" s="521" t="s">
        <v>446</v>
      </c>
      <c r="B80" s="519" t="s">
        <v>242</v>
      </c>
      <c r="C80" s="525" t="s">
        <v>443</v>
      </c>
      <c r="D80" s="87">
        <v>16769</v>
      </c>
      <c r="E80" s="533">
        <f>D80-D81</f>
        <v>16769</v>
      </c>
      <c r="F80" s="513">
        <v>13884</v>
      </c>
    </row>
    <row r="81" spans="1:6" ht="9.75">
      <c r="A81" s="522"/>
      <c r="B81" s="520"/>
      <c r="C81" s="526"/>
      <c r="D81" s="87"/>
      <c r="E81" s="534"/>
      <c r="F81" s="514"/>
    </row>
    <row r="82" spans="1:6" ht="9.75">
      <c r="A82" s="521" t="s">
        <v>432</v>
      </c>
      <c r="B82" s="519" t="s">
        <v>579</v>
      </c>
      <c r="C82" s="525" t="s">
        <v>445</v>
      </c>
      <c r="D82" s="87">
        <v>13300</v>
      </c>
      <c r="E82" s="533">
        <f>D82-D83</f>
        <v>13300</v>
      </c>
      <c r="F82" s="513">
        <v>850</v>
      </c>
    </row>
    <row r="83" spans="1:6" ht="9.75">
      <c r="A83" s="522"/>
      <c r="B83" s="520"/>
      <c r="C83" s="526"/>
      <c r="D83" s="87"/>
      <c r="E83" s="534"/>
      <c r="F83" s="514"/>
    </row>
    <row r="84" spans="1:6" s="217" customFormat="1" ht="9">
      <c r="A84" s="527" t="s">
        <v>527</v>
      </c>
      <c r="B84" s="529" t="s">
        <v>60</v>
      </c>
      <c r="C84" s="537" t="s">
        <v>447</v>
      </c>
      <c r="D84" s="209">
        <f>SUM(D86+D88+D90+D92+D94+D96+D98)</f>
        <v>0</v>
      </c>
      <c r="E84" s="535">
        <f>SUM(E86:E98)</f>
        <v>0</v>
      </c>
      <c r="F84" s="535">
        <v>0</v>
      </c>
    </row>
    <row r="85" spans="1:6" s="217" customFormat="1" ht="9">
      <c r="A85" s="528"/>
      <c r="B85" s="530"/>
      <c r="C85" s="538"/>
      <c r="D85" s="209">
        <f>SUM(D87+D89+D91+D93+D95+D97+D99)</f>
        <v>0</v>
      </c>
      <c r="E85" s="536"/>
      <c r="F85" s="536"/>
    </row>
    <row r="86" spans="1:6" ht="9.75">
      <c r="A86" s="517" t="s">
        <v>61</v>
      </c>
      <c r="B86" s="519" t="s">
        <v>580</v>
      </c>
      <c r="C86" s="525" t="s">
        <v>448</v>
      </c>
      <c r="D86" s="87"/>
      <c r="E86" s="515" t="s">
        <v>858</v>
      </c>
      <c r="F86" s="513" t="s">
        <v>858</v>
      </c>
    </row>
    <row r="87" spans="1:6" ht="9.75">
      <c r="A87" s="518"/>
      <c r="B87" s="520"/>
      <c r="C87" s="526"/>
      <c r="D87" s="87"/>
      <c r="E87" s="516"/>
      <c r="F87" s="514"/>
    </row>
    <row r="88" spans="1:6" ht="9.75">
      <c r="A88" s="521" t="s">
        <v>266</v>
      </c>
      <c r="B88" s="519" t="s">
        <v>62</v>
      </c>
      <c r="C88" s="525" t="s">
        <v>449</v>
      </c>
      <c r="D88" s="87"/>
      <c r="E88" s="515"/>
      <c r="F88" s="513"/>
    </row>
    <row r="89" spans="1:6" ht="9.75">
      <c r="A89" s="522"/>
      <c r="B89" s="520"/>
      <c r="C89" s="526"/>
      <c r="D89" s="87"/>
      <c r="E89" s="516"/>
      <c r="F89" s="514"/>
    </row>
    <row r="90" spans="1:6" ht="9.75">
      <c r="A90" s="521" t="s">
        <v>442</v>
      </c>
      <c r="B90" s="519" t="s">
        <v>724</v>
      </c>
      <c r="C90" s="525" t="s">
        <v>450</v>
      </c>
      <c r="D90" s="87"/>
      <c r="E90" s="515" t="s">
        <v>858</v>
      </c>
      <c r="F90" s="513"/>
    </row>
    <row r="91" spans="1:6" ht="9.75">
      <c r="A91" s="522"/>
      <c r="B91" s="520"/>
      <c r="C91" s="526"/>
      <c r="D91" s="87"/>
      <c r="E91" s="516"/>
      <c r="F91" s="514"/>
    </row>
    <row r="92" spans="1:6" ht="9.75">
      <c r="A92" s="521" t="s">
        <v>444</v>
      </c>
      <c r="B92" s="519" t="s">
        <v>243</v>
      </c>
      <c r="C92" s="525" t="s">
        <v>451</v>
      </c>
      <c r="D92" s="87"/>
      <c r="E92" s="515" t="s">
        <v>858</v>
      </c>
      <c r="F92" s="513"/>
    </row>
    <row r="93" spans="1:6" ht="9.75">
      <c r="A93" s="522"/>
      <c r="B93" s="520"/>
      <c r="C93" s="526"/>
      <c r="D93" s="87"/>
      <c r="E93" s="516"/>
      <c r="F93" s="514"/>
    </row>
    <row r="94" spans="1:6" ht="9.75">
      <c r="A94" s="521" t="s">
        <v>446</v>
      </c>
      <c r="B94" s="519" t="s">
        <v>244</v>
      </c>
      <c r="C94" s="525" t="s">
        <v>452</v>
      </c>
      <c r="D94" s="87"/>
      <c r="E94" s="515" t="s">
        <v>858</v>
      </c>
      <c r="F94" s="513"/>
    </row>
    <row r="95" spans="1:6" ht="9.75">
      <c r="A95" s="522"/>
      <c r="B95" s="520"/>
      <c r="C95" s="526"/>
      <c r="D95" s="87"/>
      <c r="E95" s="516"/>
      <c r="F95" s="514"/>
    </row>
    <row r="96" spans="1:6" ht="9.75">
      <c r="A96" s="521" t="s">
        <v>432</v>
      </c>
      <c r="B96" s="519" t="s">
        <v>245</v>
      </c>
      <c r="C96" s="525" t="s">
        <v>453</v>
      </c>
      <c r="D96" s="87"/>
      <c r="E96" s="515" t="s">
        <v>858</v>
      </c>
      <c r="F96" s="513"/>
    </row>
    <row r="97" spans="1:6" ht="9.75">
      <c r="A97" s="522"/>
      <c r="B97" s="520"/>
      <c r="C97" s="526"/>
      <c r="D97" s="87"/>
      <c r="E97" s="516"/>
      <c r="F97" s="514"/>
    </row>
    <row r="98" spans="1:6" ht="9.75">
      <c r="A98" s="521" t="s">
        <v>434</v>
      </c>
      <c r="B98" s="519" t="s">
        <v>246</v>
      </c>
      <c r="C98" s="525" t="s">
        <v>454</v>
      </c>
      <c r="D98" s="87"/>
      <c r="E98" s="515" t="s">
        <v>858</v>
      </c>
      <c r="F98" s="513"/>
    </row>
    <row r="99" spans="1:6" ht="9.75">
      <c r="A99" s="522"/>
      <c r="B99" s="520"/>
      <c r="C99" s="526"/>
      <c r="D99" s="87"/>
      <c r="E99" s="516"/>
      <c r="F99" s="514"/>
    </row>
    <row r="100" spans="1:6" s="217" customFormat="1" ht="9">
      <c r="A100" s="527" t="s">
        <v>425</v>
      </c>
      <c r="B100" s="529" t="s">
        <v>63</v>
      </c>
      <c r="C100" s="537" t="s">
        <v>455</v>
      </c>
      <c r="D100" s="209">
        <f>SUM(D102+D104+D106+D108+D110+D112+D114+D116)</f>
        <v>2573639</v>
      </c>
      <c r="E100" s="535">
        <f>SUM(E102:E116)</f>
        <v>2572021</v>
      </c>
      <c r="F100" s="535">
        <f>SUM(F102:F116)</f>
        <v>1432110</v>
      </c>
    </row>
    <row r="101" spans="1:6" s="217" customFormat="1" ht="9">
      <c r="A101" s="528"/>
      <c r="B101" s="530"/>
      <c r="C101" s="538"/>
      <c r="D101" s="209">
        <f>SUM(D103+D105+D107+D109+D111+D113+D115+D117)</f>
        <v>1618</v>
      </c>
      <c r="E101" s="536"/>
      <c r="F101" s="536"/>
    </row>
    <row r="102" spans="1:6" ht="9.75">
      <c r="A102" s="517" t="s">
        <v>304</v>
      </c>
      <c r="B102" s="519" t="s">
        <v>580</v>
      </c>
      <c r="C102" s="525" t="s">
        <v>456</v>
      </c>
      <c r="D102" s="87">
        <v>2366584</v>
      </c>
      <c r="E102" s="533">
        <f>D102-D103</f>
        <v>2364966</v>
      </c>
      <c r="F102" s="513">
        <v>1398141</v>
      </c>
    </row>
    <row r="103" spans="1:6" ht="9.75">
      <c r="A103" s="518"/>
      <c r="B103" s="520"/>
      <c r="C103" s="526"/>
      <c r="D103" s="87">
        <v>1618</v>
      </c>
      <c r="E103" s="534"/>
      <c r="F103" s="514"/>
    </row>
    <row r="104" spans="1:6" ht="9.75">
      <c r="A104" s="521" t="s">
        <v>266</v>
      </c>
      <c r="B104" s="519" t="s">
        <v>62</v>
      </c>
      <c r="C104" s="525" t="s">
        <v>457</v>
      </c>
      <c r="D104" s="87"/>
      <c r="E104" s="515"/>
      <c r="F104" s="513"/>
    </row>
    <row r="105" spans="1:6" ht="9.75">
      <c r="A105" s="522"/>
      <c r="B105" s="520"/>
      <c r="C105" s="526"/>
      <c r="D105" s="87"/>
      <c r="E105" s="516"/>
      <c r="F105" s="514"/>
    </row>
    <row r="106" spans="1:6" ht="9.75">
      <c r="A106" s="521" t="s">
        <v>442</v>
      </c>
      <c r="B106" s="519" t="s">
        <v>724</v>
      </c>
      <c r="C106" s="525" t="s">
        <v>458</v>
      </c>
      <c r="D106" s="87"/>
      <c r="E106" s="515" t="s">
        <v>858</v>
      </c>
      <c r="F106" s="513"/>
    </row>
    <row r="107" spans="1:6" ht="9.75">
      <c r="A107" s="522"/>
      <c r="B107" s="520"/>
      <c r="C107" s="526"/>
      <c r="D107" s="87"/>
      <c r="E107" s="516"/>
      <c r="F107" s="514"/>
    </row>
    <row r="108" spans="1:6" ht="9.75">
      <c r="A108" s="521" t="s">
        <v>444</v>
      </c>
      <c r="B108" s="519" t="s">
        <v>243</v>
      </c>
      <c r="C108" s="525" t="s">
        <v>459</v>
      </c>
      <c r="D108" s="87"/>
      <c r="E108" s="515" t="s">
        <v>858</v>
      </c>
      <c r="F108" s="513"/>
    </row>
    <row r="109" spans="1:6" ht="9.75">
      <c r="A109" s="522"/>
      <c r="B109" s="520"/>
      <c r="C109" s="526"/>
      <c r="D109" s="87"/>
      <c r="E109" s="516"/>
      <c r="F109" s="514"/>
    </row>
    <row r="110" spans="1:6" ht="9.75">
      <c r="A110" s="521" t="s">
        <v>446</v>
      </c>
      <c r="B110" s="519" t="s">
        <v>244</v>
      </c>
      <c r="C110" s="525" t="s">
        <v>460</v>
      </c>
      <c r="D110" s="87"/>
      <c r="E110" s="515" t="s">
        <v>858</v>
      </c>
      <c r="F110" s="513"/>
    </row>
    <row r="111" spans="1:6" ht="9.75">
      <c r="A111" s="522"/>
      <c r="B111" s="520"/>
      <c r="C111" s="526"/>
      <c r="D111" s="87"/>
      <c r="E111" s="516"/>
      <c r="F111" s="514"/>
    </row>
    <row r="112" spans="1:6" ht="9.75">
      <c r="A112" s="521" t="s">
        <v>432</v>
      </c>
      <c r="B112" s="519" t="s">
        <v>725</v>
      </c>
      <c r="C112" s="525" t="s">
        <v>461</v>
      </c>
      <c r="D112" s="87"/>
      <c r="E112" s="515" t="s">
        <v>858</v>
      </c>
      <c r="F112" s="513"/>
    </row>
    <row r="113" spans="1:6" ht="9.75">
      <c r="A113" s="522"/>
      <c r="B113" s="520"/>
      <c r="C113" s="526"/>
      <c r="D113" s="87"/>
      <c r="E113" s="516"/>
      <c r="F113" s="514"/>
    </row>
    <row r="114" spans="1:6" ht="9.75">
      <c r="A114" s="521" t="s">
        <v>434</v>
      </c>
      <c r="B114" s="519" t="s">
        <v>130</v>
      </c>
      <c r="C114" s="525" t="s">
        <v>462</v>
      </c>
      <c r="D114" s="87">
        <v>193548</v>
      </c>
      <c r="E114" s="533">
        <f>D114-D115</f>
        <v>193548</v>
      </c>
      <c r="F114" s="513">
        <v>23796</v>
      </c>
    </row>
    <row r="115" spans="1:6" ht="9.75">
      <c r="A115" s="522"/>
      <c r="B115" s="520"/>
      <c r="C115" s="526"/>
      <c r="D115" s="87"/>
      <c r="E115" s="534"/>
      <c r="F115" s="514"/>
    </row>
    <row r="116" spans="1:6" ht="9.75">
      <c r="A116" s="521" t="s">
        <v>267</v>
      </c>
      <c r="B116" s="519" t="s">
        <v>245</v>
      </c>
      <c r="C116" s="525" t="s">
        <v>463</v>
      </c>
      <c r="D116" s="87">
        <v>13507</v>
      </c>
      <c r="E116" s="533">
        <f>D116-D117</f>
        <v>13507</v>
      </c>
      <c r="F116" s="513">
        <v>10173</v>
      </c>
    </row>
    <row r="117" spans="1:6" ht="9.75">
      <c r="A117" s="522"/>
      <c r="B117" s="520"/>
      <c r="C117" s="526"/>
      <c r="D117" s="87"/>
      <c r="E117" s="534"/>
      <c r="F117" s="514"/>
    </row>
    <row r="118" spans="1:6" s="217" customFormat="1" ht="9">
      <c r="A118" s="527" t="s">
        <v>549</v>
      </c>
      <c r="B118" s="529" t="s">
        <v>64</v>
      </c>
      <c r="C118" s="537" t="s">
        <v>465</v>
      </c>
      <c r="D118" s="209">
        <f>SUM(D120+D122+D124+D126+D128)</f>
        <v>33445</v>
      </c>
      <c r="E118" s="535">
        <f>SUM(E120:E128)</f>
        <v>33445</v>
      </c>
      <c r="F118" s="535">
        <f>SUM(F120:F128)</f>
        <v>276607</v>
      </c>
    </row>
    <row r="119" spans="1:6" s="217" customFormat="1" ht="9">
      <c r="A119" s="528"/>
      <c r="B119" s="530"/>
      <c r="C119" s="538"/>
      <c r="D119" s="209">
        <f>SUM(D121+D123+D125+D127+D129)</f>
        <v>0</v>
      </c>
      <c r="E119" s="536"/>
      <c r="F119" s="536"/>
    </row>
    <row r="120" spans="1:6" ht="9.75">
      <c r="A120" s="517" t="s">
        <v>65</v>
      </c>
      <c r="B120" s="519" t="s">
        <v>248</v>
      </c>
      <c r="C120" s="525" t="s">
        <v>466</v>
      </c>
      <c r="D120" s="87">
        <v>13302</v>
      </c>
      <c r="E120" s="533">
        <f>D120-D121</f>
        <v>13302</v>
      </c>
      <c r="F120" s="513">
        <v>28111</v>
      </c>
    </row>
    <row r="121" spans="1:6" ht="9.75">
      <c r="A121" s="518"/>
      <c r="B121" s="520"/>
      <c r="C121" s="526"/>
      <c r="D121" s="87"/>
      <c r="E121" s="534"/>
      <c r="F121" s="514"/>
    </row>
    <row r="122" spans="1:6" ht="9.75">
      <c r="A122" s="521" t="s">
        <v>266</v>
      </c>
      <c r="B122" s="519" t="s">
        <v>247</v>
      </c>
      <c r="C122" s="525" t="s">
        <v>467</v>
      </c>
      <c r="D122" s="87">
        <v>20143</v>
      </c>
      <c r="E122" s="533">
        <f>D122-D123</f>
        <v>20143</v>
      </c>
      <c r="F122" s="513">
        <v>248496</v>
      </c>
    </row>
    <row r="123" spans="1:6" ht="9.75">
      <c r="A123" s="522"/>
      <c r="B123" s="520"/>
      <c r="C123" s="526"/>
      <c r="D123" s="87"/>
      <c r="E123" s="534"/>
      <c r="F123" s="514"/>
    </row>
    <row r="124" spans="1:6" ht="9.75">
      <c r="A124" s="521" t="s">
        <v>442</v>
      </c>
      <c r="B124" s="519" t="s">
        <v>581</v>
      </c>
      <c r="C124" s="525" t="s">
        <v>468</v>
      </c>
      <c r="D124" s="87"/>
      <c r="E124" s="515" t="s">
        <v>858</v>
      </c>
      <c r="F124" s="513"/>
    </row>
    <row r="125" spans="1:6" ht="9.75">
      <c r="A125" s="522"/>
      <c r="B125" s="520"/>
      <c r="C125" s="526"/>
      <c r="D125" s="87"/>
      <c r="E125" s="516"/>
      <c r="F125" s="514"/>
    </row>
    <row r="126" spans="1:6" ht="9.75">
      <c r="A126" s="521" t="s">
        <v>444</v>
      </c>
      <c r="B126" s="519" t="s">
        <v>250</v>
      </c>
      <c r="C126" s="525" t="s">
        <v>469</v>
      </c>
      <c r="D126" s="87"/>
      <c r="E126" s="515" t="s">
        <v>858</v>
      </c>
      <c r="F126" s="513"/>
    </row>
    <row r="127" spans="1:6" ht="9.75">
      <c r="A127" s="522"/>
      <c r="B127" s="520"/>
      <c r="C127" s="526"/>
      <c r="D127" s="87"/>
      <c r="E127" s="516"/>
      <c r="F127" s="514"/>
    </row>
    <row r="128" spans="1:6" ht="9.75">
      <c r="A128" s="521" t="s">
        <v>446</v>
      </c>
      <c r="B128" s="519" t="s">
        <v>251</v>
      </c>
      <c r="C128" s="525" t="s">
        <v>470</v>
      </c>
      <c r="D128" s="87"/>
      <c r="E128" s="515" t="s">
        <v>858</v>
      </c>
      <c r="F128" s="513"/>
    </row>
    <row r="129" spans="1:6" ht="9.75">
      <c r="A129" s="522"/>
      <c r="B129" s="520"/>
      <c r="C129" s="526"/>
      <c r="D129" s="87"/>
      <c r="E129" s="516"/>
      <c r="F129" s="514"/>
    </row>
    <row r="130" spans="1:6" ht="9.75">
      <c r="A130" s="517" t="s">
        <v>437</v>
      </c>
      <c r="B130" s="523" t="s">
        <v>66</v>
      </c>
      <c r="C130" s="525" t="s">
        <v>471</v>
      </c>
      <c r="D130" s="211">
        <f>SUM(D132+D134+D136+D138)</f>
        <v>4092</v>
      </c>
      <c r="E130" s="531">
        <f>SUM(E132:E138)</f>
        <v>4092</v>
      </c>
      <c r="F130" s="531">
        <f>SUM(F132:F138)</f>
        <v>13167</v>
      </c>
    </row>
    <row r="131" spans="1:6" ht="9.75">
      <c r="A131" s="518"/>
      <c r="B131" s="524"/>
      <c r="C131" s="526"/>
      <c r="D131" s="211">
        <f>SUM(D133+D135+D137+D139)</f>
        <v>0</v>
      </c>
      <c r="E131" s="532"/>
      <c r="F131" s="532"/>
    </row>
    <row r="132" spans="1:6" ht="9.75">
      <c r="A132" s="517" t="s">
        <v>67</v>
      </c>
      <c r="B132" s="519" t="s">
        <v>131</v>
      </c>
      <c r="C132" s="525" t="s">
        <v>473</v>
      </c>
      <c r="D132" s="87"/>
      <c r="E132" s="515" t="s">
        <v>858</v>
      </c>
      <c r="F132" s="513">
        <v>587</v>
      </c>
    </row>
    <row r="133" spans="1:6" ht="9.75">
      <c r="A133" s="518"/>
      <c r="B133" s="520"/>
      <c r="C133" s="526"/>
      <c r="D133" s="87"/>
      <c r="E133" s="516"/>
      <c r="F133" s="514"/>
    </row>
    <row r="134" spans="1:6" ht="9.75">
      <c r="A134" s="525" t="s">
        <v>266</v>
      </c>
      <c r="B134" s="519" t="s">
        <v>132</v>
      </c>
      <c r="C134" s="525" t="s">
        <v>474</v>
      </c>
      <c r="D134" s="87">
        <v>4092</v>
      </c>
      <c r="E134" s="533">
        <f>D134-D135</f>
        <v>4092</v>
      </c>
      <c r="F134" s="513">
        <v>11444</v>
      </c>
    </row>
    <row r="135" spans="1:6" ht="9.75">
      <c r="A135" s="526"/>
      <c r="B135" s="520"/>
      <c r="C135" s="526"/>
      <c r="D135" s="87"/>
      <c r="E135" s="534"/>
      <c r="F135" s="514"/>
    </row>
    <row r="136" spans="1:6" ht="9.75">
      <c r="A136" s="525" t="s">
        <v>442</v>
      </c>
      <c r="B136" s="519" t="s">
        <v>133</v>
      </c>
      <c r="C136" s="525" t="s">
        <v>475</v>
      </c>
      <c r="D136" s="87"/>
      <c r="E136" s="515" t="s">
        <v>858</v>
      </c>
      <c r="F136" s="513"/>
    </row>
    <row r="137" spans="1:6" ht="9.75">
      <c r="A137" s="526"/>
      <c r="B137" s="520"/>
      <c r="C137" s="526"/>
      <c r="D137" s="87"/>
      <c r="E137" s="516"/>
      <c r="F137" s="514"/>
    </row>
    <row r="138" spans="1:6" ht="9.75">
      <c r="A138" s="525" t="s">
        <v>444</v>
      </c>
      <c r="B138" s="519" t="s">
        <v>134</v>
      </c>
      <c r="C138" s="525" t="s">
        <v>476</v>
      </c>
      <c r="D138" s="87"/>
      <c r="E138" s="515" t="s">
        <v>858</v>
      </c>
      <c r="F138" s="513">
        <v>1136</v>
      </c>
    </row>
    <row r="139" spans="1:6" ht="9.75">
      <c r="A139" s="526"/>
      <c r="B139" s="520"/>
      <c r="C139" s="526"/>
      <c r="D139" s="87"/>
      <c r="E139" s="516"/>
      <c r="F139" s="514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2" sqref="A2:B2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52" t="s">
        <v>150</v>
      </c>
      <c r="B1" s="552"/>
      <c r="C1" s="552"/>
      <c r="D1" s="552"/>
      <c r="E1" s="552"/>
      <c r="F1" s="83"/>
    </row>
    <row r="2" spans="1:6" s="35" customFormat="1" ht="15.75">
      <c r="A2" s="557" t="s">
        <v>263</v>
      </c>
      <c r="B2" s="558"/>
      <c r="C2" s="553" t="s">
        <v>862</v>
      </c>
      <c r="D2" s="554"/>
      <c r="E2" s="555"/>
      <c r="F2" s="190"/>
    </row>
    <row r="3" spans="1:6" ht="15.75">
      <c r="A3" s="541" t="s">
        <v>262</v>
      </c>
      <c r="B3" s="551"/>
      <c r="C3" s="548" t="s">
        <v>863</v>
      </c>
      <c r="D3" s="560"/>
      <c r="E3" s="561"/>
      <c r="F3" s="190"/>
    </row>
    <row r="4" spans="1:5" ht="15.75">
      <c r="A4" s="556" t="s">
        <v>623</v>
      </c>
      <c r="B4" s="556"/>
      <c r="C4" s="466" t="str">
        <f>IF(ISBLANK(Polročná_správa!B12),"  ",Polročná_správa!B12)</f>
        <v>MINERÁLNE VODY a.s.</v>
      </c>
      <c r="D4" s="370"/>
      <c r="E4" s="371"/>
    </row>
    <row r="5" spans="1:5" ht="15.75">
      <c r="A5" s="556" t="s">
        <v>375</v>
      </c>
      <c r="B5" s="559"/>
      <c r="C5" s="466" t="str">
        <f>IF(ISBLANK(Polročná_správa!E6),"  ",Polročná_správa!E6)</f>
        <v>31711464</v>
      </c>
      <c r="D5" s="370"/>
      <c r="E5" s="371"/>
    </row>
    <row r="7" spans="1:5" ht="27">
      <c r="A7" s="45" t="s">
        <v>252</v>
      </c>
      <c r="B7" s="45" t="s">
        <v>298</v>
      </c>
      <c r="C7" s="46" t="s">
        <v>264</v>
      </c>
      <c r="D7" s="45" t="s">
        <v>393</v>
      </c>
      <c r="E7" s="45" t="s">
        <v>386</v>
      </c>
    </row>
    <row r="8" spans="1:5" ht="9.75">
      <c r="A8" s="47"/>
      <c r="B8" s="167" t="s">
        <v>295</v>
      </c>
      <c r="C8" s="164" t="s">
        <v>477</v>
      </c>
      <c r="D8" s="209">
        <f>D9+D30+D63</f>
        <v>13964251</v>
      </c>
      <c r="E8" s="209">
        <f>E9+E30+E63</f>
        <v>8424798</v>
      </c>
    </row>
    <row r="9" spans="1:5" ht="9.75">
      <c r="A9" s="47" t="s">
        <v>395</v>
      </c>
      <c r="B9" s="48" t="s">
        <v>296</v>
      </c>
      <c r="C9" s="49" t="s">
        <v>479</v>
      </c>
      <c r="D9" s="209">
        <f>D10+D15+D22+D26+D29</f>
        <v>6964394</v>
      </c>
      <c r="E9" s="209">
        <f>E10+E15+E22+E26+E29</f>
        <v>6320091</v>
      </c>
    </row>
    <row r="10" spans="1:5" ht="9.75">
      <c r="A10" s="47" t="s">
        <v>478</v>
      </c>
      <c r="B10" s="48" t="s">
        <v>644</v>
      </c>
      <c r="C10" s="49" t="s">
        <v>480</v>
      </c>
      <c r="D10" s="209">
        <v>4344252</v>
      </c>
      <c r="E10" s="209">
        <f>SUM(E11:E14)</f>
        <v>4344252</v>
      </c>
    </row>
    <row r="11" spans="1:5" ht="9.75">
      <c r="A11" s="168" t="s">
        <v>300</v>
      </c>
      <c r="B11" s="50" t="s">
        <v>272</v>
      </c>
      <c r="C11" s="41" t="s">
        <v>481</v>
      </c>
      <c r="D11" s="87">
        <v>4344252</v>
      </c>
      <c r="E11" s="87">
        <v>4344252</v>
      </c>
    </row>
    <row r="12" spans="1:5" ht="9.75">
      <c r="A12" s="169" t="s">
        <v>266</v>
      </c>
      <c r="B12" s="50" t="s">
        <v>273</v>
      </c>
      <c r="C12" s="41" t="s">
        <v>482</v>
      </c>
      <c r="D12" s="87"/>
      <c r="E12" s="87"/>
    </row>
    <row r="13" spans="1:5" ht="9.75">
      <c r="A13" s="169" t="s">
        <v>442</v>
      </c>
      <c r="B13" s="50" t="s">
        <v>274</v>
      </c>
      <c r="C13" s="41" t="s">
        <v>504</v>
      </c>
      <c r="D13" s="87"/>
      <c r="E13" s="87"/>
    </row>
    <row r="14" spans="1:5" ht="9.75">
      <c r="A14" s="169" t="s">
        <v>444</v>
      </c>
      <c r="B14" s="50" t="s">
        <v>215</v>
      </c>
      <c r="C14" s="41" t="s">
        <v>505</v>
      </c>
      <c r="D14" s="87"/>
      <c r="E14" s="87"/>
    </row>
    <row r="15" spans="1:5" ht="9.75">
      <c r="A15" s="47" t="s">
        <v>503</v>
      </c>
      <c r="B15" s="48" t="s">
        <v>812</v>
      </c>
      <c r="C15" s="49" t="s">
        <v>506</v>
      </c>
      <c r="D15" s="209">
        <f>SUM(D16:D21)</f>
        <v>326526</v>
      </c>
      <c r="E15" s="209">
        <f>SUM(E16:E21)</f>
        <v>326526</v>
      </c>
    </row>
    <row r="16" spans="1:5" ht="9.75">
      <c r="A16" s="168" t="s">
        <v>301</v>
      </c>
      <c r="B16" s="50" t="s">
        <v>275</v>
      </c>
      <c r="C16" s="41" t="s">
        <v>507</v>
      </c>
      <c r="D16" s="87"/>
      <c r="E16" s="210"/>
    </row>
    <row r="17" spans="1:5" ht="9.75">
      <c r="A17" s="169" t="s">
        <v>266</v>
      </c>
      <c r="B17" s="50" t="s">
        <v>566</v>
      </c>
      <c r="C17" s="41" t="s">
        <v>508</v>
      </c>
      <c r="D17" s="87">
        <v>326526</v>
      </c>
      <c r="E17" s="87">
        <v>326526</v>
      </c>
    </row>
    <row r="18" spans="1:5" ht="9.75" customHeight="1">
      <c r="A18" s="169" t="s">
        <v>442</v>
      </c>
      <c r="B18" s="50" t="s">
        <v>567</v>
      </c>
      <c r="C18" s="41" t="s">
        <v>509</v>
      </c>
      <c r="D18" s="87"/>
      <c r="E18" s="87"/>
    </row>
    <row r="19" spans="1:5" ht="9.75">
      <c r="A19" s="169" t="s">
        <v>444</v>
      </c>
      <c r="B19" s="50" t="s">
        <v>276</v>
      </c>
      <c r="C19" s="41" t="s">
        <v>510</v>
      </c>
      <c r="D19" s="87"/>
      <c r="E19" s="87"/>
    </row>
    <row r="20" spans="1:5" ht="9.75">
      <c r="A20" s="169" t="s">
        <v>446</v>
      </c>
      <c r="B20" s="50" t="s">
        <v>277</v>
      </c>
      <c r="C20" s="41" t="s">
        <v>512</v>
      </c>
      <c r="D20" s="87"/>
      <c r="E20" s="87"/>
    </row>
    <row r="21" spans="1:5" ht="9.75">
      <c r="A21" s="169" t="s">
        <v>432</v>
      </c>
      <c r="B21" s="50" t="s">
        <v>726</v>
      </c>
      <c r="C21" s="41" t="s">
        <v>513</v>
      </c>
      <c r="D21" s="87"/>
      <c r="E21" s="87"/>
    </row>
    <row r="22" spans="1:5" ht="9.75">
      <c r="A22" s="47" t="s">
        <v>511</v>
      </c>
      <c r="B22" s="48" t="s">
        <v>813</v>
      </c>
      <c r="C22" s="49" t="s">
        <v>514</v>
      </c>
      <c r="D22" s="209">
        <f>SUM(D23:D25)</f>
        <v>657506</v>
      </c>
      <c r="E22" s="209">
        <f>SUM(E23:E25)</f>
        <v>516867</v>
      </c>
    </row>
    <row r="23" spans="1:5" ht="9.75">
      <c r="A23" s="168" t="s">
        <v>302</v>
      </c>
      <c r="B23" s="50" t="s">
        <v>278</v>
      </c>
      <c r="C23" s="41" t="s">
        <v>515</v>
      </c>
      <c r="D23" s="87">
        <v>657506</v>
      </c>
      <c r="E23" s="87">
        <v>516867</v>
      </c>
    </row>
    <row r="24" spans="1:5" ht="9.75">
      <c r="A24" s="169" t="s">
        <v>266</v>
      </c>
      <c r="B24" s="50" t="s">
        <v>279</v>
      </c>
      <c r="C24" s="41" t="s">
        <v>517</v>
      </c>
      <c r="D24" s="87"/>
      <c r="E24" s="87"/>
    </row>
    <row r="25" spans="1:5" ht="9.75">
      <c r="A25" s="169" t="s">
        <v>442</v>
      </c>
      <c r="B25" s="50" t="s">
        <v>280</v>
      </c>
      <c r="C25" s="41" t="s">
        <v>518</v>
      </c>
      <c r="D25" s="87"/>
      <c r="E25" s="210"/>
    </row>
    <row r="26" spans="1:5" ht="9.75">
      <c r="A26" s="47" t="s">
        <v>516</v>
      </c>
      <c r="B26" s="48" t="s">
        <v>568</v>
      </c>
      <c r="C26" s="49" t="s">
        <v>519</v>
      </c>
      <c r="D26" s="209">
        <f>SUM(D27:D28)</f>
        <v>491807</v>
      </c>
      <c r="E26" s="209">
        <f>SUM(E27:E28)</f>
        <v>-208205</v>
      </c>
    </row>
    <row r="27" spans="1:5" ht="9.75">
      <c r="A27" s="168" t="s">
        <v>303</v>
      </c>
      <c r="B27" s="50" t="s">
        <v>281</v>
      </c>
      <c r="C27" s="41" t="s">
        <v>521</v>
      </c>
      <c r="D27" s="87">
        <v>1638054</v>
      </c>
      <c r="E27" s="87">
        <v>938042</v>
      </c>
    </row>
    <row r="28" spans="1:5" ht="9.75">
      <c r="A28" s="169" t="s">
        <v>266</v>
      </c>
      <c r="B28" s="50" t="s">
        <v>282</v>
      </c>
      <c r="C28" s="41" t="s">
        <v>522</v>
      </c>
      <c r="D28" s="87">
        <v>-1146247</v>
      </c>
      <c r="E28" s="87">
        <v>-1146247</v>
      </c>
    </row>
    <row r="29" spans="1:5" ht="9.75">
      <c r="A29" s="47" t="s">
        <v>520</v>
      </c>
      <c r="B29" s="48" t="s">
        <v>135</v>
      </c>
      <c r="C29" s="49" t="s">
        <v>523</v>
      </c>
      <c r="D29" s="209">
        <f>'P2Súvaha- aktíva'!E10-(D10+D15+D22+D26+D30+D63)</f>
        <v>1144303</v>
      </c>
      <c r="E29" s="209">
        <f>'P2Súvaha- aktíva'!F10-(E10+E15+E22+E26+E30+E63)</f>
        <v>1340651</v>
      </c>
    </row>
    <row r="30" spans="1:5" ht="9.75">
      <c r="A30" s="47" t="s">
        <v>397</v>
      </c>
      <c r="B30" s="48" t="s">
        <v>297</v>
      </c>
      <c r="C30" s="49" t="s">
        <v>524</v>
      </c>
      <c r="D30" s="209">
        <f>D31+D36+D48+D59+D60</f>
        <v>6999857</v>
      </c>
      <c r="E30" s="209">
        <f>E31+E36+E48+E59+E60</f>
        <v>2104707</v>
      </c>
    </row>
    <row r="31" spans="1:7" ht="9.75">
      <c r="A31" s="47" t="s">
        <v>399</v>
      </c>
      <c r="B31" s="48" t="s">
        <v>69</v>
      </c>
      <c r="C31" s="49" t="s">
        <v>525</v>
      </c>
      <c r="D31" s="209">
        <v>0</v>
      </c>
      <c r="E31" s="209">
        <f>E32+E33+E34+E35</f>
        <v>33238</v>
      </c>
      <c r="G31" s="165"/>
    </row>
    <row r="32" spans="1:5" ht="9.75">
      <c r="A32" s="168" t="s">
        <v>265</v>
      </c>
      <c r="B32" s="50" t="s">
        <v>136</v>
      </c>
      <c r="C32" s="41" t="s">
        <v>526</v>
      </c>
      <c r="D32" s="87"/>
      <c r="E32" s="87"/>
    </row>
    <row r="33" spans="1:7" ht="9.75">
      <c r="A33" s="169" t="s">
        <v>266</v>
      </c>
      <c r="B33" s="50" t="s">
        <v>137</v>
      </c>
      <c r="C33" s="41" t="s">
        <v>528</v>
      </c>
      <c r="D33" s="87"/>
      <c r="E33" s="87"/>
      <c r="G33" s="165"/>
    </row>
    <row r="34" spans="1:5" ht="9.75">
      <c r="A34" s="169" t="s">
        <v>442</v>
      </c>
      <c r="B34" s="50" t="s">
        <v>283</v>
      </c>
      <c r="C34" s="41" t="s">
        <v>529</v>
      </c>
      <c r="D34" s="87"/>
      <c r="E34" s="210"/>
    </row>
    <row r="35" spans="1:5" ht="9.75">
      <c r="A35" s="169" t="s">
        <v>444</v>
      </c>
      <c r="B35" s="50" t="s">
        <v>138</v>
      </c>
      <c r="C35" s="41" t="s">
        <v>530</v>
      </c>
      <c r="D35" s="87" t="s">
        <v>858</v>
      </c>
      <c r="E35" s="227">
        <v>33238</v>
      </c>
    </row>
    <row r="36" spans="1:5" ht="9.75">
      <c r="A36" s="47" t="s">
        <v>527</v>
      </c>
      <c r="B36" s="48" t="s">
        <v>814</v>
      </c>
      <c r="C36" s="49" t="s">
        <v>531</v>
      </c>
      <c r="D36" s="209">
        <f>SUM(D37:D47)</f>
        <v>885177</v>
      </c>
      <c r="E36" s="209">
        <f>SUM(E37:E47)</f>
        <v>867638</v>
      </c>
    </row>
    <row r="37" spans="1:5" ht="9.75">
      <c r="A37" s="168" t="s">
        <v>269</v>
      </c>
      <c r="B37" s="50" t="s">
        <v>284</v>
      </c>
      <c r="C37" s="41" t="s">
        <v>532</v>
      </c>
      <c r="D37" s="87"/>
      <c r="E37" s="87"/>
    </row>
    <row r="38" spans="1:5" ht="9.75">
      <c r="A38" s="169" t="s">
        <v>266</v>
      </c>
      <c r="B38" s="50" t="s">
        <v>62</v>
      </c>
      <c r="C38" s="41" t="s">
        <v>533</v>
      </c>
      <c r="D38" s="87"/>
      <c r="E38" s="87"/>
    </row>
    <row r="39" spans="1:5" ht="9.75">
      <c r="A39" s="169" t="s">
        <v>442</v>
      </c>
      <c r="B39" s="50" t="s">
        <v>285</v>
      </c>
      <c r="C39" s="41" t="s">
        <v>534</v>
      </c>
      <c r="D39" s="87"/>
      <c r="E39" s="87"/>
    </row>
    <row r="40" spans="1:5" ht="19.5">
      <c r="A40" s="169" t="s">
        <v>444</v>
      </c>
      <c r="B40" s="50" t="s">
        <v>727</v>
      </c>
      <c r="C40" s="41" t="s">
        <v>535</v>
      </c>
      <c r="D40" s="87"/>
      <c r="E40" s="87"/>
    </row>
    <row r="41" spans="1:5" ht="9.75">
      <c r="A41" s="169" t="s">
        <v>446</v>
      </c>
      <c r="B41" s="50" t="s">
        <v>570</v>
      </c>
      <c r="C41" s="41" t="s">
        <v>536</v>
      </c>
      <c r="D41" s="87"/>
      <c r="E41" s="87"/>
    </row>
    <row r="42" spans="1:5" ht="9.75">
      <c r="A42" s="169" t="s">
        <v>432</v>
      </c>
      <c r="B42" s="50" t="s">
        <v>286</v>
      </c>
      <c r="C42" s="41" t="s">
        <v>537</v>
      </c>
      <c r="D42" s="87"/>
      <c r="E42" s="87"/>
    </row>
    <row r="43" spans="1:5" ht="9.75">
      <c r="A43" s="169" t="s">
        <v>434</v>
      </c>
      <c r="B43" s="50" t="s">
        <v>571</v>
      </c>
      <c r="C43" s="41" t="s">
        <v>538</v>
      </c>
      <c r="D43" s="87"/>
      <c r="E43" s="87"/>
    </row>
    <row r="44" spans="1:5" ht="9.75">
      <c r="A44" s="169" t="s">
        <v>267</v>
      </c>
      <c r="B44" s="50" t="s">
        <v>572</v>
      </c>
      <c r="C44" s="41" t="s">
        <v>539</v>
      </c>
      <c r="D44" s="87"/>
      <c r="E44" s="87"/>
    </row>
    <row r="45" spans="1:5" ht="9.75">
      <c r="A45" s="169" t="s">
        <v>268</v>
      </c>
      <c r="B45" s="50" t="s">
        <v>287</v>
      </c>
      <c r="C45" s="41" t="s">
        <v>540</v>
      </c>
      <c r="D45" s="87">
        <v>27756</v>
      </c>
      <c r="E45" s="87">
        <v>10217</v>
      </c>
    </row>
    <row r="46" spans="1:5" ht="9.75">
      <c r="A46" s="169" t="s">
        <v>299</v>
      </c>
      <c r="B46" s="50" t="s">
        <v>573</v>
      </c>
      <c r="C46" s="41" t="s">
        <v>541</v>
      </c>
      <c r="D46" s="87"/>
      <c r="E46" s="87"/>
    </row>
    <row r="47" spans="1:5" ht="9.75">
      <c r="A47" s="169" t="s">
        <v>70</v>
      </c>
      <c r="B47" s="50" t="s">
        <v>288</v>
      </c>
      <c r="C47" s="41" t="s">
        <v>542</v>
      </c>
      <c r="D47" s="87">
        <v>857421</v>
      </c>
      <c r="E47" s="87">
        <v>857421</v>
      </c>
    </row>
    <row r="48" spans="1:5" ht="9.75">
      <c r="A48" s="47" t="s">
        <v>425</v>
      </c>
      <c r="B48" s="48" t="s">
        <v>75</v>
      </c>
      <c r="C48" s="49" t="s">
        <v>543</v>
      </c>
      <c r="D48" s="209">
        <f>SUM(D49:D58)</f>
        <v>1685532</v>
      </c>
      <c r="E48" s="209">
        <f>SUM(E49:E58)</f>
        <v>710709</v>
      </c>
    </row>
    <row r="49" spans="1:5" ht="9.75">
      <c r="A49" s="168" t="s">
        <v>304</v>
      </c>
      <c r="B49" s="50" t="s">
        <v>574</v>
      </c>
      <c r="C49" s="41" t="s">
        <v>544</v>
      </c>
      <c r="D49" s="87">
        <v>1074589</v>
      </c>
      <c r="E49" s="87">
        <v>606035</v>
      </c>
    </row>
    <row r="50" spans="1:5" ht="9.75">
      <c r="A50" s="169" t="s">
        <v>266</v>
      </c>
      <c r="B50" s="50" t="s">
        <v>62</v>
      </c>
      <c r="C50" s="41" t="s">
        <v>545</v>
      </c>
      <c r="D50" s="87"/>
      <c r="E50" s="87"/>
    </row>
    <row r="51" spans="1:5" ht="9.75">
      <c r="A51" s="169" t="s">
        <v>442</v>
      </c>
      <c r="B51" s="50" t="s">
        <v>289</v>
      </c>
      <c r="C51" s="41" t="s">
        <v>546</v>
      </c>
      <c r="D51" s="87">
        <v>306</v>
      </c>
      <c r="E51" s="87"/>
    </row>
    <row r="52" spans="1:5" ht="19.5">
      <c r="A52" s="169" t="s">
        <v>444</v>
      </c>
      <c r="B52" s="50" t="s">
        <v>728</v>
      </c>
      <c r="C52" s="41" t="s">
        <v>547</v>
      </c>
      <c r="D52" s="87"/>
      <c r="E52" s="87"/>
    </row>
    <row r="53" spans="1:5" ht="9.75">
      <c r="A53" s="169" t="s">
        <v>446</v>
      </c>
      <c r="B53" s="50" t="s">
        <v>290</v>
      </c>
      <c r="C53" s="41" t="s">
        <v>548</v>
      </c>
      <c r="D53" s="87"/>
      <c r="E53" s="87"/>
    </row>
    <row r="54" spans="1:5" ht="9.75">
      <c r="A54" s="169" t="s">
        <v>432</v>
      </c>
      <c r="B54" s="50" t="s">
        <v>291</v>
      </c>
      <c r="C54" s="41" t="s">
        <v>550</v>
      </c>
      <c r="D54" s="87"/>
      <c r="E54" s="87"/>
    </row>
    <row r="55" spans="1:5" ht="9.75">
      <c r="A55" s="169" t="s">
        <v>434</v>
      </c>
      <c r="B55" s="50" t="s">
        <v>292</v>
      </c>
      <c r="C55" s="41" t="s">
        <v>551</v>
      </c>
      <c r="D55" s="87">
        <v>54919</v>
      </c>
      <c r="E55" s="87">
        <v>55953</v>
      </c>
    </row>
    <row r="56" spans="1:5" ht="9.75">
      <c r="A56" s="169" t="s">
        <v>267</v>
      </c>
      <c r="B56" s="50" t="s">
        <v>732</v>
      </c>
      <c r="C56" s="41" t="s">
        <v>552</v>
      </c>
      <c r="D56" s="87">
        <v>34262</v>
      </c>
      <c r="E56" s="87">
        <v>33222</v>
      </c>
    </row>
    <row r="57" spans="1:5" ht="9.75">
      <c r="A57" s="169" t="s">
        <v>268</v>
      </c>
      <c r="B57" s="50" t="s">
        <v>293</v>
      </c>
      <c r="C57" s="41" t="s">
        <v>553</v>
      </c>
      <c r="D57" s="87">
        <v>52239</v>
      </c>
      <c r="E57" s="87">
        <v>14030</v>
      </c>
    </row>
    <row r="58" spans="1:5" ht="9.75">
      <c r="A58" s="169" t="s">
        <v>299</v>
      </c>
      <c r="B58" s="50" t="s">
        <v>575</v>
      </c>
      <c r="C58" s="41" t="s">
        <v>139</v>
      </c>
      <c r="D58" s="87">
        <v>469217</v>
      </c>
      <c r="E58" s="87">
        <v>1469</v>
      </c>
    </row>
    <row r="59" spans="1:5" ht="9.75">
      <c r="A59" s="47" t="s">
        <v>549</v>
      </c>
      <c r="B59" s="48" t="s">
        <v>577</v>
      </c>
      <c r="C59" s="49" t="s">
        <v>554</v>
      </c>
      <c r="D59" s="208">
        <v>293500</v>
      </c>
      <c r="E59" s="208"/>
    </row>
    <row r="60" spans="1:5" ht="9.75">
      <c r="A60" s="47" t="s">
        <v>140</v>
      </c>
      <c r="B60" s="48" t="s">
        <v>141</v>
      </c>
      <c r="C60" s="49" t="s">
        <v>555</v>
      </c>
      <c r="D60" s="209">
        <f>SUM(D61:D62)</f>
        <v>4135648</v>
      </c>
      <c r="E60" s="209">
        <f>SUM(E61:E62)</f>
        <v>493122</v>
      </c>
    </row>
    <row r="61" spans="1:5" ht="9.75">
      <c r="A61" s="168" t="s">
        <v>142</v>
      </c>
      <c r="B61" s="50" t="s">
        <v>576</v>
      </c>
      <c r="C61" s="41" t="s">
        <v>71</v>
      </c>
      <c r="D61" s="87">
        <v>4135648</v>
      </c>
      <c r="E61" s="87">
        <v>493122</v>
      </c>
    </row>
    <row r="62" spans="1:5" ht="9.75">
      <c r="A62" s="169" t="s">
        <v>266</v>
      </c>
      <c r="B62" s="50" t="s">
        <v>294</v>
      </c>
      <c r="C62" s="41" t="s">
        <v>145</v>
      </c>
      <c r="D62" s="87">
        <v>0</v>
      </c>
      <c r="E62" s="87" t="s">
        <v>858</v>
      </c>
    </row>
    <row r="63" spans="1:5" ht="9.75">
      <c r="A63" s="47" t="s">
        <v>437</v>
      </c>
      <c r="B63" s="48" t="s">
        <v>66</v>
      </c>
      <c r="C63" s="51">
        <v>121</v>
      </c>
      <c r="D63" s="209">
        <f>SUM(D64:D67)</f>
        <v>0</v>
      </c>
      <c r="E63" s="209">
        <f>SUM(E64:E67)</f>
        <v>0</v>
      </c>
    </row>
    <row r="64" spans="1:5" ht="9.75">
      <c r="A64" s="168" t="s">
        <v>72</v>
      </c>
      <c r="B64" s="50" t="s">
        <v>146</v>
      </c>
      <c r="C64" s="41" t="s">
        <v>143</v>
      </c>
      <c r="D64" s="87"/>
      <c r="E64" s="87"/>
    </row>
    <row r="65" spans="1:5" ht="9.75">
      <c r="A65" s="72" t="s">
        <v>266</v>
      </c>
      <c r="B65" s="50" t="s">
        <v>147</v>
      </c>
      <c r="C65" s="41" t="s">
        <v>144</v>
      </c>
      <c r="D65" s="87"/>
      <c r="E65" s="87" t="s">
        <v>858</v>
      </c>
    </row>
    <row r="66" spans="1:5" ht="9.75">
      <c r="A66" s="72" t="s">
        <v>442</v>
      </c>
      <c r="B66" s="50" t="s">
        <v>148</v>
      </c>
      <c r="C66" s="41" t="s">
        <v>73</v>
      </c>
      <c r="D66" s="87"/>
      <c r="E66" s="87"/>
    </row>
    <row r="67" spans="1:5" ht="9.75">
      <c r="A67" s="72" t="s">
        <v>444</v>
      </c>
      <c r="B67" s="50" t="s">
        <v>149</v>
      </c>
      <c r="C67" s="41" t="s">
        <v>74</v>
      </c>
      <c r="D67" s="87" t="s">
        <v>858</v>
      </c>
      <c r="E67" s="87" t="s">
        <v>858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32"/>
  <sheetViews>
    <sheetView showGridLines="0" zoomScale="115" zoomScaleNormal="115" zoomScalePageLayoutView="0" workbookViewId="0" topLeftCell="A1">
      <selection activeCell="I13" sqref="I13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52" t="s">
        <v>151</v>
      </c>
      <c r="B1" s="552"/>
      <c r="C1" s="552"/>
      <c r="D1" s="552"/>
      <c r="E1" s="552"/>
      <c r="F1" s="552"/>
      <c r="G1" s="552"/>
    </row>
    <row r="2" spans="1:7" s="35" customFormat="1" ht="15.75">
      <c r="A2" s="541" t="s">
        <v>263</v>
      </c>
      <c r="B2" s="551"/>
      <c r="C2" s="548" t="s">
        <v>862</v>
      </c>
      <c r="D2" s="587"/>
      <c r="E2" s="587"/>
      <c r="F2" s="587"/>
      <c r="G2" s="588"/>
    </row>
    <row r="3" spans="1:7" s="36" customFormat="1" ht="15.75">
      <c r="A3" s="541" t="s">
        <v>262</v>
      </c>
      <c r="B3" s="551"/>
      <c r="C3" s="548" t="s">
        <v>852</v>
      </c>
      <c r="D3" s="587"/>
      <c r="E3" s="587"/>
      <c r="F3" s="587"/>
      <c r="G3" s="588"/>
    </row>
    <row r="4" spans="1:7" s="36" customFormat="1" ht="16.5" customHeight="1">
      <c r="A4" s="556" t="s">
        <v>623</v>
      </c>
      <c r="B4" s="556"/>
      <c r="C4" s="466" t="str">
        <f>IF(ISBLANK(Polročná_správa!B12),"  ",Polročná_správa!B12)</f>
        <v>MINERÁLNE VODY a.s.</v>
      </c>
      <c r="D4" s="585"/>
      <c r="E4" s="585"/>
      <c r="F4" s="585"/>
      <c r="G4" s="586"/>
    </row>
    <row r="5" spans="1:7" s="36" customFormat="1" ht="15.75">
      <c r="A5" s="556" t="s">
        <v>375</v>
      </c>
      <c r="B5" s="559"/>
      <c r="C5" s="466" t="str">
        <f>IF(ISBLANK(Polročná_správa!E6),"  ",Polročná_správa!E6)</f>
        <v>31711464</v>
      </c>
      <c r="D5" s="370"/>
      <c r="E5" s="370"/>
      <c r="F5" s="370"/>
      <c r="G5" s="371"/>
    </row>
    <row r="7" spans="1:7" ht="9.75">
      <c r="A7" s="543" t="s">
        <v>252</v>
      </c>
      <c r="B7" s="543" t="s">
        <v>359</v>
      </c>
      <c r="C7" s="543" t="s">
        <v>264</v>
      </c>
      <c r="D7" s="589" t="s">
        <v>152</v>
      </c>
      <c r="E7" s="589"/>
      <c r="F7" s="103"/>
      <c r="G7" s="565" t="s">
        <v>810</v>
      </c>
    </row>
    <row r="8" spans="1:7" ht="29.25">
      <c r="A8" s="582"/>
      <c r="B8" s="582"/>
      <c r="C8" s="582"/>
      <c r="D8" s="54" t="s">
        <v>153</v>
      </c>
      <c r="E8" s="54" t="s">
        <v>202</v>
      </c>
      <c r="F8" s="103"/>
      <c r="G8" s="583"/>
    </row>
    <row r="9" spans="1:7" ht="19.5">
      <c r="A9" s="583"/>
      <c r="B9" s="583"/>
      <c r="C9" s="583"/>
      <c r="D9" s="54" t="s">
        <v>154</v>
      </c>
      <c r="E9" s="54" t="s">
        <v>203</v>
      </c>
      <c r="F9" s="103"/>
      <c r="G9" s="565" t="s">
        <v>811</v>
      </c>
    </row>
    <row r="10" spans="1:7" ht="9.75">
      <c r="A10" s="545"/>
      <c r="B10" s="545"/>
      <c r="C10" s="545"/>
      <c r="D10" s="54" t="s">
        <v>155</v>
      </c>
      <c r="E10" s="54" t="s">
        <v>155</v>
      </c>
      <c r="F10" s="103"/>
      <c r="G10" s="566"/>
    </row>
    <row r="11" spans="1:7" ht="9.75">
      <c r="A11" s="577" t="s">
        <v>596</v>
      </c>
      <c r="B11" s="575" t="s">
        <v>305</v>
      </c>
      <c r="C11" s="577" t="s">
        <v>556</v>
      </c>
      <c r="D11" s="87"/>
      <c r="E11" s="87"/>
      <c r="F11" s="212"/>
      <c r="G11" s="513">
        <v>910000</v>
      </c>
    </row>
    <row r="12" spans="1:7" ht="9.75">
      <c r="A12" s="578"/>
      <c r="B12" s="576"/>
      <c r="C12" s="578"/>
      <c r="D12" s="87">
        <v>358444</v>
      </c>
      <c r="E12" s="87">
        <v>455661</v>
      </c>
      <c r="F12" s="212"/>
      <c r="G12" s="514"/>
    </row>
    <row r="13" spans="1:7" ht="9.75">
      <c r="A13" s="573" t="s">
        <v>395</v>
      </c>
      <c r="B13" s="575" t="s">
        <v>306</v>
      </c>
      <c r="C13" s="577" t="s">
        <v>557</v>
      </c>
      <c r="D13" s="87">
        <v>0</v>
      </c>
      <c r="E13" s="87">
        <v>0</v>
      </c>
      <c r="F13" s="212"/>
      <c r="G13" s="513">
        <v>630000</v>
      </c>
    </row>
    <row r="14" spans="1:7" ht="9.75">
      <c r="A14" s="584"/>
      <c r="B14" s="576"/>
      <c r="C14" s="578"/>
      <c r="D14" s="87">
        <v>232682</v>
      </c>
      <c r="E14" s="87">
        <v>311926</v>
      </c>
      <c r="F14" s="212"/>
      <c r="G14" s="514"/>
    </row>
    <row r="15" spans="1:7" s="166" customFormat="1" ht="9">
      <c r="A15" s="571" t="s">
        <v>558</v>
      </c>
      <c r="B15" s="569" t="s">
        <v>339</v>
      </c>
      <c r="C15" s="571" t="s">
        <v>559</v>
      </c>
      <c r="D15" s="209">
        <f>D11-D13</f>
        <v>0</v>
      </c>
      <c r="E15" s="209">
        <f>E11-E13</f>
        <v>0</v>
      </c>
      <c r="F15" s="213"/>
      <c r="G15" s="535">
        <f>G11-G13</f>
        <v>280000</v>
      </c>
    </row>
    <row r="16" spans="1:7" s="166" customFormat="1" ht="9">
      <c r="A16" s="572"/>
      <c r="B16" s="570"/>
      <c r="C16" s="572"/>
      <c r="D16" s="209">
        <f>D12-D14</f>
        <v>125762</v>
      </c>
      <c r="E16" s="209">
        <f>E12-E14</f>
        <v>143735</v>
      </c>
      <c r="F16" s="213"/>
      <c r="G16" s="536"/>
    </row>
    <row r="17" spans="1:7" ht="9.75">
      <c r="A17" s="571" t="s">
        <v>348</v>
      </c>
      <c r="B17" s="569" t="s">
        <v>340</v>
      </c>
      <c r="C17" s="571" t="s">
        <v>560</v>
      </c>
      <c r="D17" s="209">
        <f>SUM(D19+D21+D23)</f>
        <v>0</v>
      </c>
      <c r="E17" s="209">
        <f>SUM(E19+E21+E23)</f>
        <v>0</v>
      </c>
      <c r="F17" s="213"/>
      <c r="G17" s="535">
        <f>SUM(G19+G21+G23)</f>
        <v>12029500</v>
      </c>
    </row>
    <row r="18" spans="1:7" ht="9.75">
      <c r="A18" s="572"/>
      <c r="B18" s="570"/>
      <c r="C18" s="572"/>
      <c r="D18" s="209">
        <f>SUM(D20+D22+D24)</f>
        <v>5611628</v>
      </c>
      <c r="E18" s="209">
        <f>SUM(E20+E22+E24)</f>
        <v>6140254</v>
      </c>
      <c r="F18" s="213"/>
      <c r="G18" s="536"/>
    </row>
    <row r="19" spans="1:7" ht="9.75">
      <c r="A19" s="577" t="s">
        <v>156</v>
      </c>
      <c r="B19" s="575" t="s">
        <v>307</v>
      </c>
      <c r="C19" s="577" t="s">
        <v>582</v>
      </c>
      <c r="D19" s="87"/>
      <c r="E19" s="87"/>
      <c r="F19" s="212"/>
      <c r="G19" s="513">
        <v>11300000</v>
      </c>
    </row>
    <row r="20" spans="1:7" ht="9.75">
      <c r="A20" s="579"/>
      <c r="B20" s="576"/>
      <c r="C20" s="578"/>
      <c r="D20" s="87">
        <v>5199257</v>
      </c>
      <c r="E20" s="87">
        <v>5561275</v>
      </c>
      <c r="F20" s="212"/>
      <c r="G20" s="514"/>
    </row>
    <row r="21" spans="1:7" ht="9.75">
      <c r="A21" s="577" t="s">
        <v>266</v>
      </c>
      <c r="B21" s="575" t="s">
        <v>308</v>
      </c>
      <c r="C21" s="577" t="s">
        <v>583</v>
      </c>
      <c r="D21" s="87"/>
      <c r="E21" s="87"/>
      <c r="F21" s="212"/>
      <c r="G21" s="513">
        <v>199500</v>
      </c>
    </row>
    <row r="22" spans="1:7" ht="9.75">
      <c r="A22" s="578"/>
      <c r="B22" s="576"/>
      <c r="C22" s="578"/>
      <c r="D22" s="87">
        <v>185354</v>
      </c>
      <c r="E22" s="87">
        <v>277513</v>
      </c>
      <c r="F22" s="212"/>
      <c r="G22" s="514"/>
    </row>
    <row r="23" spans="1:7" ht="9.75">
      <c r="A23" s="577" t="s">
        <v>442</v>
      </c>
      <c r="B23" s="575" t="s">
        <v>309</v>
      </c>
      <c r="C23" s="577" t="s">
        <v>584</v>
      </c>
      <c r="D23" s="87"/>
      <c r="E23" s="87"/>
      <c r="F23" s="212"/>
      <c r="G23" s="513">
        <v>530000</v>
      </c>
    </row>
    <row r="24" spans="1:7" ht="9.75">
      <c r="A24" s="578"/>
      <c r="B24" s="576"/>
      <c r="C24" s="578"/>
      <c r="D24" s="87">
        <v>227017</v>
      </c>
      <c r="E24" s="87">
        <v>301466</v>
      </c>
      <c r="F24" s="212"/>
      <c r="G24" s="514"/>
    </row>
    <row r="25" spans="1:7" ht="9.75">
      <c r="A25" s="567" t="s">
        <v>397</v>
      </c>
      <c r="B25" s="569" t="s">
        <v>341</v>
      </c>
      <c r="C25" s="571" t="s">
        <v>585</v>
      </c>
      <c r="D25" s="209">
        <f>SUM(D27+D29)</f>
        <v>0</v>
      </c>
      <c r="E25" s="209">
        <f>SUM(E27+E29)</f>
        <v>0</v>
      </c>
      <c r="F25" s="213"/>
      <c r="G25" s="535">
        <f>SUM(G27+G29)</f>
        <v>9802500</v>
      </c>
    </row>
    <row r="26" spans="1:7" ht="9.75">
      <c r="A26" s="568"/>
      <c r="B26" s="570"/>
      <c r="C26" s="572"/>
      <c r="D26" s="209">
        <f>SUM(D28+D30)</f>
        <v>3443478</v>
      </c>
      <c r="E26" s="209">
        <f>SUM(E28+E30)</f>
        <v>4435356</v>
      </c>
      <c r="F26" s="213"/>
      <c r="G26" s="536"/>
    </row>
    <row r="27" spans="1:7" ht="9.75" customHeight="1">
      <c r="A27" s="573" t="s">
        <v>679</v>
      </c>
      <c r="B27" s="575" t="s">
        <v>310</v>
      </c>
      <c r="C27" s="577" t="s">
        <v>586</v>
      </c>
      <c r="D27" s="87"/>
      <c r="E27" s="87"/>
      <c r="F27" s="212"/>
      <c r="G27" s="513">
        <v>6350000</v>
      </c>
    </row>
    <row r="28" spans="1:7" ht="9.75" customHeight="1">
      <c r="A28" s="574"/>
      <c r="B28" s="576"/>
      <c r="C28" s="578"/>
      <c r="D28" s="87">
        <v>2126479</v>
      </c>
      <c r="E28" s="87">
        <v>2808182</v>
      </c>
      <c r="F28" s="212"/>
      <c r="G28" s="514"/>
    </row>
    <row r="29" spans="1:7" ht="9.75">
      <c r="A29" s="577" t="s">
        <v>266</v>
      </c>
      <c r="B29" s="575" t="s">
        <v>311</v>
      </c>
      <c r="C29" s="577">
        <v>10</v>
      </c>
      <c r="D29" s="87"/>
      <c r="E29" s="87"/>
      <c r="F29" s="212"/>
      <c r="G29" s="513">
        <v>3452500</v>
      </c>
    </row>
    <row r="30" spans="1:7" ht="9.75">
      <c r="A30" s="579"/>
      <c r="B30" s="576"/>
      <c r="C30" s="578"/>
      <c r="D30" s="87">
        <v>1316999</v>
      </c>
      <c r="E30" s="87">
        <v>1627174</v>
      </c>
      <c r="F30" s="212"/>
      <c r="G30" s="514"/>
    </row>
    <row r="31" spans="1:7" ht="9.75">
      <c r="A31" s="567" t="s">
        <v>558</v>
      </c>
      <c r="B31" s="569" t="s">
        <v>342</v>
      </c>
      <c r="C31" s="571">
        <v>11</v>
      </c>
      <c r="D31" s="209">
        <f>D15+D17-D25</f>
        <v>0</v>
      </c>
      <c r="E31" s="209">
        <f>E15+E17-E25</f>
        <v>0</v>
      </c>
      <c r="F31" s="213"/>
      <c r="G31" s="535">
        <f>G15+G17-G25</f>
        <v>2507000</v>
      </c>
    </row>
    <row r="32" spans="1:7" ht="9.75">
      <c r="A32" s="568"/>
      <c r="B32" s="570"/>
      <c r="C32" s="572"/>
      <c r="D32" s="209">
        <f>D16+D18-D26</f>
        <v>2293912</v>
      </c>
      <c r="E32" s="209">
        <f>E16+E18-E26</f>
        <v>1848633</v>
      </c>
      <c r="F32" s="213"/>
      <c r="G32" s="536"/>
    </row>
    <row r="33" spans="1:7" ht="9.75">
      <c r="A33" s="573" t="s">
        <v>437</v>
      </c>
      <c r="B33" s="575" t="s">
        <v>347</v>
      </c>
      <c r="C33" s="577">
        <v>12</v>
      </c>
      <c r="D33" s="214"/>
      <c r="E33" s="214"/>
      <c r="F33" s="213"/>
      <c r="G33" s="513">
        <v>1090750</v>
      </c>
    </row>
    <row r="34" spans="1:7" ht="9.75">
      <c r="A34" s="574"/>
      <c r="B34" s="576"/>
      <c r="C34" s="578"/>
      <c r="D34" s="214">
        <f>D36+D40+D42</f>
        <v>562132</v>
      </c>
      <c r="E34" s="214">
        <v>510713</v>
      </c>
      <c r="F34" s="213"/>
      <c r="G34" s="514"/>
    </row>
    <row r="35" spans="1:7" ht="9.75">
      <c r="A35" s="573" t="s">
        <v>157</v>
      </c>
      <c r="B35" s="575" t="s">
        <v>312</v>
      </c>
      <c r="C35" s="577">
        <v>13</v>
      </c>
      <c r="D35" s="87"/>
      <c r="E35" s="87"/>
      <c r="F35" s="212"/>
      <c r="G35" s="513">
        <v>736100</v>
      </c>
    </row>
    <row r="36" spans="1:7" ht="9.75">
      <c r="A36" s="574"/>
      <c r="B36" s="576"/>
      <c r="C36" s="578"/>
      <c r="D36" s="87">
        <v>388475</v>
      </c>
      <c r="E36" s="87">
        <v>351486</v>
      </c>
      <c r="F36" s="212"/>
      <c r="G36" s="514"/>
    </row>
    <row r="37" spans="1:7" ht="9.75">
      <c r="A37" s="577" t="s">
        <v>266</v>
      </c>
      <c r="B37" s="575" t="s">
        <v>313</v>
      </c>
      <c r="C37" s="577">
        <v>14</v>
      </c>
      <c r="D37" s="87"/>
      <c r="E37" s="87"/>
      <c r="F37" s="212"/>
      <c r="G37" s="513"/>
    </row>
    <row r="38" spans="1:7" ht="9.75">
      <c r="A38" s="579"/>
      <c r="B38" s="576"/>
      <c r="C38" s="578"/>
      <c r="D38" s="87"/>
      <c r="E38" s="87"/>
      <c r="F38" s="212"/>
      <c r="G38" s="514"/>
    </row>
    <row r="39" spans="1:7" ht="9.75">
      <c r="A39" s="577" t="s">
        <v>442</v>
      </c>
      <c r="B39" s="575" t="s">
        <v>730</v>
      </c>
      <c r="C39" s="577">
        <v>15</v>
      </c>
      <c r="D39" s="87"/>
      <c r="E39" s="87"/>
      <c r="F39" s="212"/>
      <c r="G39" s="513">
        <v>268550</v>
      </c>
    </row>
    <row r="40" spans="1:7" ht="9.75">
      <c r="A40" s="579"/>
      <c r="B40" s="576"/>
      <c r="C40" s="578"/>
      <c r="D40" s="87">
        <v>139732</v>
      </c>
      <c r="E40" s="87">
        <v>126401</v>
      </c>
      <c r="F40" s="212"/>
      <c r="G40" s="514"/>
    </row>
    <row r="41" spans="1:7" ht="9.75">
      <c r="A41" s="577" t="s">
        <v>444</v>
      </c>
      <c r="B41" s="575" t="s">
        <v>314</v>
      </c>
      <c r="C41" s="577">
        <v>16</v>
      </c>
      <c r="D41" s="87"/>
      <c r="E41" s="87"/>
      <c r="F41" s="212"/>
      <c r="G41" s="513">
        <v>86100</v>
      </c>
    </row>
    <row r="42" spans="1:7" ht="9.75">
      <c r="A42" s="579"/>
      <c r="B42" s="576"/>
      <c r="C42" s="578"/>
      <c r="D42" s="87">
        <v>33925</v>
      </c>
      <c r="E42" s="87">
        <v>32365</v>
      </c>
      <c r="F42" s="212"/>
      <c r="G42" s="514"/>
    </row>
    <row r="43" spans="1:7" ht="9.75">
      <c r="A43" s="573" t="s">
        <v>472</v>
      </c>
      <c r="B43" s="575" t="s">
        <v>315</v>
      </c>
      <c r="C43" s="577">
        <v>17</v>
      </c>
      <c r="D43" s="87"/>
      <c r="E43" s="87"/>
      <c r="F43" s="212"/>
      <c r="G43" s="513">
        <v>67950</v>
      </c>
    </row>
    <row r="44" spans="1:7" ht="9.75">
      <c r="A44" s="574"/>
      <c r="B44" s="576"/>
      <c r="C44" s="578"/>
      <c r="D44" s="87">
        <v>53615</v>
      </c>
      <c r="E44" s="87">
        <v>41400</v>
      </c>
      <c r="F44" s="212"/>
      <c r="G44" s="514"/>
    </row>
    <row r="45" spans="1:7" ht="9.75">
      <c r="A45" s="573" t="s">
        <v>592</v>
      </c>
      <c r="B45" s="575" t="s">
        <v>737</v>
      </c>
      <c r="C45" s="577">
        <v>18</v>
      </c>
      <c r="D45" s="87"/>
      <c r="E45" s="87"/>
      <c r="F45" s="212"/>
      <c r="G45" s="513">
        <v>1998520</v>
      </c>
    </row>
    <row r="46" spans="1:7" ht="9.75">
      <c r="A46" s="574"/>
      <c r="B46" s="576"/>
      <c r="C46" s="578"/>
      <c r="D46" s="87">
        <v>544405</v>
      </c>
      <c r="E46" s="87">
        <v>547582</v>
      </c>
      <c r="F46" s="212"/>
      <c r="G46" s="514"/>
    </row>
    <row r="47" spans="1:7" ht="9.75">
      <c r="A47" s="577" t="s">
        <v>349</v>
      </c>
      <c r="B47" s="575" t="s">
        <v>316</v>
      </c>
      <c r="C47" s="577">
        <v>19</v>
      </c>
      <c r="D47" s="87"/>
      <c r="E47" s="87"/>
      <c r="F47" s="212"/>
      <c r="G47" s="513">
        <v>70000</v>
      </c>
    </row>
    <row r="48" spans="1:7" ht="9.75">
      <c r="A48" s="579"/>
      <c r="B48" s="576"/>
      <c r="C48" s="578"/>
      <c r="D48" s="87">
        <v>50166</v>
      </c>
      <c r="E48" s="87">
        <v>3919</v>
      </c>
      <c r="F48" s="212"/>
      <c r="G48" s="514"/>
    </row>
    <row r="49" spans="1:7" ht="9.75">
      <c r="A49" s="573" t="s">
        <v>593</v>
      </c>
      <c r="B49" s="575" t="s">
        <v>317</v>
      </c>
      <c r="C49" s="577">
        <v>20</v>
      </c>
      <c r="D49" s="87"/>
      <c r="E49" s="87"/>
      <c r="F49" s="212"/>
      <c r="G49" s="513">
        <v>7000</v>
      </c>
    </row>
    <row r="50" spans="1:7" ht="9.75">
      <c r="A50" s="574"/>
      <c r="B50" s="576"/>
      <c r="C50" s="578"/>
      <c r="D50" s="87">
        <v>2018</v>
      </c>
      <c r="E50" s="87">
        <v>-111</v>
      </c>
      <c r="F50" s="212"/>
      <c r="G50" s="514"/>
    </row>
    <row r="51" spans="1:7" ht="9.75">
      <c r="A51" s="573" t="s">
        <v>594</v>
      </c>
      <c r="B51" s="575" t="s">
        <v>158</v>
      </c>
      <c r="C51" s="577" t="s">
        <v>159</v>
      </c>
      <c r="D51" s="87"/>
      <c r="E51" s="87"/>
      <c r="F51" s="212"/>
      <c r="G51" s="513"/>
    </row>
    <row r="52" spans="1:7" ht="9.75">
      <c r="A52" s="574"/>
      <c r="B52" s="576"/>
      <c r="C52" s="578"/>
      <c r="D52" s="87"/>
      <c r="E52" s="87"/>
      <c r="F52" s="212"/>
      <c r="G52" s="514"/>
    </row>
    <row r="53" spans="1:7" ht="9.75">
      <c r="A53" s="577" t="s">
        <v>350</v>
      </c>
      <c r="B53" s="575" t="s">
        <v>318</v>
      </c>
      <c r="C53" s="577" t="s">
        <v>160</v>
      </c>
      <c r="D53" s="87"/>
      <c r="E53" s="87"/>
      <c r="F53" s="212"/>
      <c r="G53" s="513">
        <v>650000</v>
      </c>
    </row>
    <row r="54" spans="1:7" ht="9.75">
      <c r="A54" s="579"/>
      <c r="B54" s="576"/>
      <c r="C54" s="578"/>
      <c r="D54" s="87">
        <v>12280</v>
      </c>
      <c r="E54" s="87">
        <v>313280</v>
      </c>
      <c r="F54" s="212"/>
      <c r="G54" s="514"/>
    </row>
    <row r="55" spans="1:7" ht="9.75" customHeight="1">
      <c r="A55" s="573" t="s">
        <v>595</v>
      </c>
      <c r="B55" s="575" t="s">
        <v>319</v>
      </c>
      <c r="C55" s="577" t="s">
        <v>161</v>
      </c>
      <c r="D55" s="87"/>
      <c r="E55" s="87"/>
      <c r="F55" s="212"/>
      <c r="G55" s="513">
        <v>10000</v>
      </c>
    </row>
    <row r="56" spans="1:7" ht="9.75" customHeight="1">
      <c r="A56" s="574"/>
      <c r="B56" s="576"/>
      <c r="C56" s="578"/>
      <c r="D56" s="87">
        <v>29703</v>
      </c>
      <c r="E56" s="87">
        <v>34296</v>
      </c>
      <c r="F56" s="212"/>
      <c r="G56" s="514"/>
    </row>
    <row r="57" spans="1:7" ht="9.75" customHeight="1">
      <c r="A57" s="577" t="s">
        <v>619</v>
      </c>
      <c r="B57" s="575" t="s">
        <v>320</v>
      </c>
      <c r="C57" s="577" t="s">
        <v>162</v>
      </c>
      <c r="D57" s="87"/>
      <c r="E57" s="87"/>
      <c r="F57" s="212"/>
      <c r="G57" s="513"/>
    </row>
    <row r="58" spans="1:7" ht="9.75" customHeight="1">
      <c r="A58" s="579"/>
      <c r="B58" s="576"/>
      <c r="C58" s="578"/>
      <c r="D58" s="87"/>
      <c r="E58" s="87"/>
      <c r="F58" s="212"/>
      <c r="G58" s="514"/>
    </row>
    <row r="59" spans="1:7" ht="9.75">
      <c r="A59" s="573" t="s">
        <v>596</v>
      </c>
      <c r="B59" s="575" t="s">
        <v>562</v>
      </c>
      <c r="C59" s="577" t="s">
        <v>163</v>
      </c>
      <c r="D59" s="87"/>
      <c r="E59" s="87"/>
      <c r="F59" s="212"/>
      <c r="G59" s="513"/>
    </row>
    <row r="60" spans="1:7" ht="9.75">
      <c r="A60" s="574"/>
      <c r="B60" s="576"/>
      <c r="C60" s="578"/>
      <c r="D60" s="87"/>
      <c r="E60" s="87"/>
      <c r="F60" s="212"/>
      <c r="G60" s="514"/>
    </row>
    <row r="61" spans="1:7" ht="9.75">
      <c r="A61" s="567" t="s">
        <v>598</v>
      </c>
      <c r="B61" s="569" t="s">
        <v>343</v>
      </c>
      <c r="C61" s="571" t="s">
        <v>164</v>
      </c>
      <c r="D61" s="209">
        <f>SUM(D31-D33-D43-D45+D47-D49-D51+D53-D55+(-D57)-(-D59))</f>
        <v>0</v>
      </c>
      <c r="E61" s="209">
        <f>SUM(E31-E33-E43-E45+E47-E49-E51+E53-E55+(-E57)-(-E59))</f>
        <v>0</v>
      </c>
      <c r="F61" s="215"/>
      <c r="G61" s="535">
        <f>SUM(G31-G33-G43-G45+G47-G49-G51+G53-G55+(-G57)-(-G59))</f>
        <v>52780</v>
      </c>
    </row>
    <row r="62" spans="1:7" ht="9.75">
      <c r="A62" s="568"/>
      <c r="B62" s="570"/>
      <c r="C62" s="572"/>
      <c r="D62" s="209">
        <f>SUM(D32-D34-D44-D46+D48-D50-D52+D54-D56+(-D58)-(-D60))</f>
        <v>1164485</v>
      </c>
      <c r="E62" s="209">
        <f>SUM(E32-E34-E44-E46+E48-E50-E52+E54-E56+(-E58)-(-E60))</f>
        <v>1031952</v>
      </c>
      <c r="F62" s="215"/>
      <c r="G62" s="536"/>
    </row>
    <row r="63" spans="1:7" ht="9.75">
      <c r="A63" s="573" t="s">
        <v>351</v>
      </c>
      <c r="B63" s="575" t="s">
        <v>321</v>
      </c>
      <c r="C63" s="577" t="s">
        <v>165</v>
      </c>
      <c r="D63" s="87"/>
      <c r="E63" s="87"/>
      <c r="F63" s="212"/>
      <c r="G63" s="513"/>
    </row>
    <row r="64" spans="1:7" ht="9.75">
      <c r="A64" s="574"/>
      <c r="B64" s="576"/>
      <c r="C64" s="578"/>
      <c r="D64" s="87"/>
      <c r="E64" s="87"/>
      <c r="F64" s="212"/>
      <c r="G64" s="514"/>
    </row>
    <row r="65" spans="1:7" ht="9.75">
      <c r="A65" s="573" t="s">
        <v>597</v>
      </c>
      <c r="B65" s="575" t="s">
        <v>322</v>
      </c>
      <c r="C65" s="577" t="s">
        <v>166</v>
      </c>
      <c r="D65" s="87"/>
      <c r="E65" s="87"/>
      <c r="F65" s="212"/>
      <c r="G65" s="513"/>
    </row>
    <row r="66" spans="1:7" ht="9.75">
      <c r="A66" s="574"/>
      <c r="B66" s="576"/>
      <c r="C66" s="578"/>
      <c r="D66" s="87"/>
      <c r="E66" s="87"/>
      <c r="F66" s="212"/>
      <c r="G66" s="514"/>
    </row>
    <row r="67" spans="1:7" ht="9.75">
      <c r="A67" s="577" t="s">
        <v>352</v>
      </c>
      <c r="B67" s="575" t="s">
        <v>344</v>
      </c>
      <c r="C67" s="577" t="s">
        <v>167</v>
      </c>
      <c r="D67" s="211">
        <f>SUM(D69+D71+D73)</f>
        <v>0</v>
      </c>
      <c r="E67" s="211">
        <f>SUM(E69+E71+E73)</f>
        <v>0</v>
      </c>
      <c r="F67" s="212"/>
      <c r="G67" s="535">
        <f>SUM(G69+G71+G73)</f>
        <v>0</v>
      </c>
    </row>
    <row r="68" spans="1:7" ht="9.75">
      <c r="A68" s="579"/>
      <c r="B68" s="576"/>
      <c r="C68" s="578"/>
      <c r="D68" s="211">
        <f>SUM(D70+D72+D74)</f>
        <v>0</v>
      </c>
      <c r="E68" s="211">
        <f>SUM(E70+E72+E74)</f>
        <v>0</v>
      </c>
      <c r="F68" s="212"/>
      <c r="G68" s="536"/>
    </row>
    <row r="69" spans="1:7" ht="9.75">
      <c r="A69" s="577" t="s">
        <v>733</v>
      </c>
      <c r="B69" s="575" t="s">
        <v>731</v>
      </c>
      <c r="C69" s="577" t="s">
        <v>168</v>
      </c>
      <c r="D69" s="87"/>
      <c r="E69" s="87"/>
      <c r="F69" s="216"/>
      <c r="G69" s="513"/>
    </row>
    <row r="70" spans="1:7" ht="9.75">
      <c r="A70" s="579"/>
      <c r="B70" s="576"/>
      <c r="C70" s="578"/>
      <c r="D70" s="87"/>
      <c r="E70" s="87"/>
      <c r="F70" s="216"/>
      <c r="G70" s="514"/>
    </row>
    <row r="71" spans="1:7" ht="9.75">
      <c r="A71" s="577" t="s">
        <v>266</v>
      </c>
      <c r="B71" s="575" t="s">
        <v>323</v>
      </c>
      <c r="C71" s="577" t="s">
        <v>169</v>
      </c>
      <c r="D71" s="87"/>
      <c r="E71" s="87"/>
      <c r="F71" s="212"/>
      <c r="G71" s="513"/>
    </row>
    <row r="72" spans="1:7" ht="9.75">
      <c r="A72" s="579"/>
      <c r="B72" s="576"/>
      <c r="C72" s="578"/>
      <c r="D72" s="87"/>
      <c r="E72" s="87"/>
      <c r="F72" s="212"/>
      <c r="G72" s="514"/>
    </row>
    <row r="73" spans="1:7" ht="9.75">
      <c r="A73" s="577" t="s">
        <v>442</v>
      </c>
      <c r="B73" s="575" t="s">
        <v>324</v>
      </c>
      <c r="C73" s="577" t="s">
        <v>170</v>
      </c>
      <c r="D73" s="87"/>
      <c r="E73" s="87"/>
      <c r="F73" s="212"/>
      <c r="G73" s="513"/>
    </row>
    <row r="74" spans="1:7" ht="9.75">
      <c r="A74" s="579"/>
      <c r="B74" s="576"/>
      <c r="C74" s="578"/>
      <c r="D74" s="87"/>
      <c r="E74" s="87"/>
      <c r="F74" s="212"/>
      <c r="G74" s="514"/>
    </row>
    <row r="75" spans="1:7" ht="9.75">
      <c r="A75" s="577" t="s">
        <v>734</v>
      </c>
      <c r="B75" s="575" t="s">
        <v>325</v>
      </c>
      <c r="C75" s="577" t="s">
        <v>171</v>
      </c>
      <c r="D75" s="87"/>
      <c r="E75" s="87"/>
      <c r="F75" s="216"/>
      <c r="G75" s="513"/>
    </row>
    <row r="76" spans="1:7" ht="9.75">
      <c r="A76" s="579"/>
      <c r="B76" s="576"/>
      <c r="C76" s="578"/>
      <c r="D76" s="87"/>
      <c r="E76" s="87"/>
      <c r="F76" s="216"/>
      <c r="G76" s="514"/>
    </row>
    <row r="77" spans="1:7" ht="9.75">
      <c r="A77" s="580" t="s">
        <v>599</v>
      </c>
      <c r="B77" s="575" t="s">
        <v>326</v>
      </c>
      <c r="C77" s="577" t="s">
        <v>172</v>
      </c>
      <c r="D77" s="87"/>
      <c r="E77" s="87"/>
      <c r="F77" s="212"/>
      <c r="G77" s="513"/>
    </row>
    <row r="78" spans="1:7" ht="9.75">
      <c r="A78" s="581"/>
      <c r="B78" s="576"/>
      <c r="C78" s="578"/>
      <c r="D78" s="87"/>
      <c r="E78" s="87"/>
      <c r="F78" s="212"/>
      <c r="G78" s="514"/>
    </row>
    <row r="79" spans="1:7" ht="9.75">
      <c r="A79" s="577" t="s">
        <v>600</v>
      </c>
      <c r="B79" s="575" t="s">
        <v>327</v>
      </c>
      <c r="C79" s="577" t="s">
        <v>173</v>
      </c>
      <c r="D79" s="87"/>
      <c r="E79" s="87"/>
      <c r="F79" s="212"/>
      <c r="G79" s="513"/>
    </row>
    <row r="80" spans="1:7" ht="9.75">
      <c r="A80" s="579"/>
      <c r="B80" s="576"/>
      <c r="C80" s="578"/>
      <c r="D80" s="87"/>
      <c r="E80" s="87"/>
      <c r="F80" s="212"/>
      <c r="G80" s="514"/>
    </row>
    <row r="81" spans="1:7" ht="9.75">
      <c r="A81" s="580" t="s">
        <v>601</v>
      </c>
      <c r="B81" s="575" t="s">
        <v>735</v>
      </c>
      <c r="C81" s="577" t="s">
        <v>174</v>
      </c>
      <c r="D81" s="87"/>
      <c r="E81" s="87"/>
      <c r="F81" s="212"/>
      <c r="G81" s="513"/>
    </row>
    <row r="82" spans="1:7" ht="9.75">
      <c r="A82" s="581"/>
      <c r="B82" s="576"/>
      <c r="C82" s="578"/>
      <c r="D82" s="87"/>
      <c r="E82" s="87"/>
      <c r="F82" s="212"/>
      <c r="G82" s="514"/>
    </row>
    <row r="83" spans="1:7" ht="9.75">
      <c r="A83" s="580" t="s">
        <v>602</v>
      </c>
      <c r="B83" s="575" t="s">
        <v>736</v>
      </c>
      <c r="C83" s="577" t="s">
        <v>738</v>
      </c>
      <c r="D83" s="87"/>
      <c r="E83" s="87"/>
      <c r="F83" s="212"/>
      <c r="G83" s="513"/>
    </row>
    <row r="84" spans="1:7" ht="9.75">
      <c r="A84" s="581"/>
      <c r="B84" s="576"/>
      <c r="C84" s="578"/>
      <c r="D84" s="87"/>
      <c r="E84" s="87"/>
      <c r="F84" s="212"/>
      <c r="G84" s="514"/>
    </row>
    <row r="85" spans="1:7" ht="9.75">
      <c r="A85" s="577" t="s">
        <v>353</v>
      </c>
      <c r="B85" s="575" t="s">
        <v>328</v>
      </c>
      <c r="C85" s="577" t="s">
        <v>739</v>
      </c>
      <c r="D85" s="87"/>
      <c r="E85" s="87"/>
      <c r="F85" s="212"/>
      <c r="G85" s="513">
        <v>70</v>
      </c>
    </row>
    <row r="86" spans="1:7" ht="9.75">
      <c r="A86" s="579"/>
      <c r="B86" s="576"/>
      <c r="C86" s="578"/>
      <c r="D86" s="87">
        <v>57</v>
      </c>
      <c r="E86" s="87">
        <v>10</v>
      </c>
      <c r="F86" s="212"/>
      <c r="G86" s="514"/>
    </row>
    <row r="87" spans="1:7" ht="9.75">
      <c r="A87" s="580" t="s">
        <v>603</v>
      </c>
      <c r="B87" s="575" t="s">
        <v>329</v>
      </c>
      <c r="C87" s="577" t="s">
        <v>740</v>
      </c>
      <c r="D87" s="87"/>
      <c r="E87" s="87"/>
      <c r="F87" s="212"/>
      <c r="G87" s="513">
        <v>23000</v>
      </c>
    </row>
    <row r="88" spans="1:7" ht="9.75">
      <c r="A88" s="581"/>
      <c r="B88" s="576"/>
      <c r="C88" s="578"/>
      <c r="D88" s="87">
        <v>10856</v>
      </c>
      <c r="E88" s="87">
        <v>11903</v>
      </c>
      <c r="F88" s="212"/>
      <c r="G88" s="514"/>
    </row>
    <row r="89" spans="1:7" ht="9.75">
      <c r="A89" s="577" t="s">
        <v>354</v>
      </c>
      <c r="B89" s="575" t="s">
        <v>330</v>
      </c>
      <c r="C89" s="577" t="s">
        <v>741</v>
      </c>
      <c r="D89" s="87"/>
      <c r="E89" s="87"/>
      <c r="F89" s="212"/>
      <c r="G89" s="513"/>
    </row>
    <row r="90" spans="1:7" ht="9.75">
      <c r="A90" s="579"/>
      <c r="B90" s="576"/>
      <c r="C90" s="578"/>
      <c r="D90" s="87"/>
      <c r="E90" s="87"/>
      <c r="F90" s="212"/>
      <c r="G90" s="514"/>
    </row>
    <row r="91" spans="1:7" ht="9.75">
      <c r="A91" s="580" t="s">
        <v>604</v>
      </c>
      <c r="B91" s="575" t="s">
        <v>331</v>
      </c>
      <c r="C91" s="577" t="s">
        <v>742</v>
      </c>
      <c r="D91" s="87"/>
      <c r="E91" s="87"/>
      <c r="F91" s="212"/>
      <c r="G91" s="513">
        <v>0</v>
      </c>
    </row>
    <row r="92" spans="1:7" ht="9.75">
      <c r="A92" s="581"/>
      <c r="B92" s="576"/>
      <c r="C92" s="578"/>
      <c r="D92" s="87">
        <v>0</v>
      </c>
      <c r="E92" s="87">
        <v>5</v>
      </c>
      <c r="F92" s="212"/>
      <c r="G92" s="514"/>
    </row>
    <row r="93" spans="1:7" ht="9.75">
      <c r="A93" s="577" t="s">
        <v>355</v>
      </c>
      <c r="B93" s="575" t="s">
        <v>332</v>
      </c>
      <c r="C93" s="577" t="s">
        <v>743</v>
      </c>
      <c r="D93" s="87"/>
      <c r="E93" s="87"/>
      <c r="F93" s="212"/>
      <c r="G93" s="513"/>
    </row>
    <row r="94" spans="1:7" ht="9.75">
      <c r="A94" s="579"/>
      <c r="B94" s="576"/>
      <c r="C94" s="578"/>
      <c r="D94" s="87"/>
      <c r="E94" s="87"/>
      <c r="F94" s="212"/>
      <c r="G94" s="514"/>
    </row>
    <row r="95" spans="1:7" ht="9.75">
      <c r="A95" s="580" t="s">
        <v>605</v>
      </c>
      <c r="B95" s="575" t="s">
        <v>333</v>
      </c>
      <c r="C95" s="577" t="s">
        <v>744</v>
      </c>
      <c r="D95" s="87"/>
      <c r="E95" s="87"/>
      <c r="F95" s="212"/>
      <c r="G95" s="513">
        <v>7000</v>
      </c>
    </row>
    <row r="96" spans="1:7" ht="9.75">
      <c r="A96" s="581"/>
      <c r="B96" s="576"/>
      <c r="C96" s="578"/>
      <c r="D96" s="87">
        <v>9372</v>
      </c>
      <c r="E96" s="87">
        <v>3001</v>
      </c>
      <c r="F96" s="212"/>
      <c r="G96" s="514"/>
    </row>
    <row r="97" spans="1:7" ht="9.75">
      <c r="A97" s="577" t="s">
        <v>356</v>
      </c>
      <c r="B97" s="575" t="s">
        <v>334</v>
      </c>
      <c r="C97" s="577" t="s">
        <v>745</v>
      </c>
      <c r="D97" s="87"/>
      <c r="E97" s="87"/>
      <c r="F97" s="212"/>
      <c r="G97" s="513"/>
    </row>
    <row r="98" spans="1:7" ht="9.75">
      <c r="A98" s="579"/>
      <c r="B98" s="576"/>
      <c r="C98" s="578"/>
      <c r="D98" s="87"/>
      <c r="E98" s="87"/>
      <c r="F98" s="212"/>
      <c r="G98" s="514"/>
    </row>
    <row r="99" spans="1:7" ht="9.75">
      <c r="A99" s="580" t="s">
        <v>606</v>
      </c>
      <c r="B99" s="575" t="s">
        <v>335</v>
      </c>
      <c r="C99" s="577" t="s">
        <v>746</v>
      </c>
      <c r="D99" s="87"/>
      <c r="E99" s="87"/>
      <c r="F99" s="212"/>
      <c r="G99" s="513"/>
    </row>
    <row r="100" spans="1:7" ht="9.75">
      <c r="A100" s="581"/>
      <c r="B100" s="576"/>
      <c r="C100" s="578"/>
      <c r="D100" s="87"/>
      <c r="E100" s="87"/>
      <c r="F100" s="212"/>
      <c r="G100" s="514"/>
    </row>
    <row r="101" spans="1:7" ht="9.75">
      <c r="A101" s="567" t="s">
        <v>598</v>
      </c>
      <c r="B101" s="569" t="s">
        <v>563</v>
      </c>
      <c r="C101" s="571" t="s">
        <v>747</v>
      </c>
      <c r="D101" s="209">
        <f>SUM(D63-D65+D67+D75-D77+D79-D81-D83+D85-D87+D89-D91+D93-D95+(-D97)-(-D99))</f>
        <v>0</v>
      </c>
      <c r="E101" s="209">
        <f>SUM(E63-E65+E67+E75-E77+E79-E81-E83+E85-E87+E89-E91+E93-E95+(-E97)-(-E99))</f>
        <v>0</v>
      </c>
      <c r="F101" s="213"/>
      <c r="G101" s="535">
        <f>SUM(G63-G65+G67+G75-G77+G79-G81-G83+G85-G87+G89-G91+G93-G95+(-G97)-(-G99))</f>
        <v>-29930</v>
      </c>
    </row>
    <row r="102" spans="1:7" ht="9.75">
      <c r="A102" s="568"/>
      <c r="B102" s="570"/>
      <c r="C102" s="572"/>
      <c r="D102" s="209">
        <f>SUM(D64-D66+D68+D76-D78+D80-D82-D84+D86-D88+D90-D92+D94-D96+(-D98)-(-D100))</f>
        <v>-20171</v>
      </c>
      <c r="E102" s="209">
        <f>SUM(E64-E66+E68+E76-E78+E80-E82-E84+E86-E88+E90-E92+E94-E96+(-E98)-(-E100))</f>
        <v>-14899</v>
      </c>
      <c r="F102" s="213"/>
      <c r="G102" s="536"/>
    </row>
    <row r="103" spans="1:7" ht="9.75">
      <c r="A103" s="567" t="s">
        <v>615</v>
      </c>
      <c r="B103" s="569" t="s">
        <v>175</v>
      </c>
      <c r="C103" s="571" t="s">
        <v>748</v>
      </c>
      <c r="D103" s="209">
        <f>SUM(D61+D101)</f>
        <v>0</v>
      </c>
      <c r="E103" s="209">
        <f aca="true" t="shared" si="0" ref="E103:G104">SUM(E61+E101)</f>
        <v>0</v>
      </c>
      <c r="F103" s="213">
        <f t="shared" si="0"/>
        <v>0</v>
      </c>
      <c r="G103" s="535">
        <f t="shared" si="0"/>
        <v>22850</v>
      </c>
    </row>
    <row r="104" spans="1:7" ht="9.75">
      <c r="A104" s="568"/>
      <c r="B104" s="570"/>
      <c r="C104" s="572"/>
      <c r="D104" s="209">
        <f>SUM(D62+D102)</f>
        <v>1144314</v>
      </c>
      <c r="E104" s="209">
        <f t="shared" si="0"/>
        <v>1017053</v>
      </c>
      <c r="F104" s="213">
        <f t="shared" si="0"/>
        <v>0</v>
      </c>
      <c r="G104" s="536"/>
    </row>
    <row r="105" spans="1:7" ht="9.75">
      <c r="A105" s="580" t="s">
        <v>608</v>
      </c>
      <c r="B105" s="575" t="s">
        <v>345</v>
      </c>
      <c r="C105" s="577" t="s">
        <v>749</v>
      </c>
      <c r="D105" s="211">
        <f>SUM(D107:D109)</f>
        <v>11</v>
      </c>
      <c r="E105" s="211">
        <v>2</v>
      </c>
      <c r="F105" s="216"/>
      <c r="G105" s="535">
        <f>SUM(G107:G109)</f>
        <v>0</v>
      </c>
    </row>
    <row r="106" spans="1:7" ht="9.75">
      <c r="A106" s="581"/>
      <c r="B106" s="576"/>
      <c r="C106" s="578"/>
      <c r="D106" s="211">
        <f>SUM(D108:D110)</f>
        <v>11</v>
      </c>
      <c r="E106" s="211">
        <v>2</v>
      </c>
      <c r="F106" s="216"/>
      <c r="G106" s="536"/>
    </row>
    <row r="107" spans="1:7" ht="9.75">
      <c r="A107" s="580" t="s">
        <v>176</v>
      </c>
      <c r="B107" s="575" t="s">
        <v>564</v>
      </c>
      <c r="C107" s="577" t="s">
        <v>750</v>
      </c>
      <c r="D107" s="87"/>
      <c r="E107" s="87"/>
      <c r="F107" s="212"/>
      <c r="G107" s="513"/>
    </row>
    <row r="108" spans="1:7" ht="9.75">
      <c r="A108" s="581"/>
      <c r="B108" s="576"/>
      <c r="C108" s="578"/>
      <c r="D108" s="87">
        <v>11</v>
      </c>
      <c r="E108" s="87">
        <v>2</v>
      </c>
      <c r="F108" s="212"/>
      <c r="G108" s="514"/>
    </row>
    <row r="109" spans="1:7" ht="9.75">
      <c r="A109" s="577" t="s">
        <v>266</v>
      </c>
      <c r="B109" s="575" t="s">
        <v>565</v>
      </c>
      <c r="C109" s="577" t="s">
        <v>607</v>
      </c>
      <c r="D109" s="87"/>
      <c r="E109" s="87"/>
      <c r="F109" s="212"/>
      <c r="G109" s="513"/>
    </row>
    <row r="110" spans="1:7" ht="9.75">
      <c r="A110" s="578"/>
      <c r="B110" s="576"/>
      <c r="C110" s="578"/>
      <c r="D110" s="87"/>
      <c r="E110" s="87"/>
      <c r="F110" s="212"/>
      <c r="G110" s="514"/>
    </row>
    <row r="111" spans="1:7" ht="9.75">
      <c r="A111" s="567" t="s">
        <v>615</v>
      </c>
      <c r="B111" s="569" t="s">
        <v>177</v>
      </c>
      <c r="C111" s="571" t="s">
        <v>609</v>
      </c>
      <c r="D111" s="209">
        <f>D103-D105</f>
        <v>-11</v>
      </c>
      <c r="E111" s="209">
        <f aca="true" t="shared" si="1" ref="E111:G112">E103-E105</f>
        <v>-2</v>
      </c>
      <c r="F111" s="212">
        <f t="shared" si="1"/>
        <v>0</v>
      </c>
      <c r="G111" s="535">
        <f t="shared" si="1"/>
        <v>22850</v>
      </c>
    </row>
    <row r="112" spans="1:7" ht="9.75">
      <c r="A112" s="568"/>
      <c r="B112" s="570"/>
      <c r="C112" s="572"/>
      <c r="D112" s="209">
        <f>D104-D106</f>
        <v>1144303</v>
      </c>
      <c r="E112" s="209">
        <f t="shared" si="1"/>
        <v>1017051</v>
      </c>
      <c r="F112" s="212">
        <f t="shared" si="1"/>
        <v>0</v>
      </c>
      <c r="G112" s="536"/>
    </row>
    <row r="113" spans="1:7" ht="9.75">
      <c r="A113" s="577" t="s">
        <v>357</v>
      </c>
      <c r="B113" s="575" t="s">
        <v>336</v>
      </c>
      <c r="C113" s="577" t="s">
        <v>610</v>
      </c>
      <c r="D113" s="87"/>
      <c r="E113" s="87"/>
      <c r="F113" s="212"/>
      <c r="G113" s="513"/>
    </row>
    <row r="114" spans="1:7" ht="9.75">
      <c r="A114" s="579"/>
      <c r="B114" s="576"/>
      <c r="C114" s="578"/>
      <c r="D114" s="87"/>
      <c r="E114" s="87"/>
      <c r="F114" s="212"/>
      <c r="G114" s="514"/>
    </row>
    <row r="115" spans="1:8" ht="9.75">
      <c r="A115" s="573" t="s">
        <v>611</v>
      </c>
      <c r="B115" s="575" t="s">
        <v>337</v>
      </c>
      <c r="C115" s="577" t="s">
        <v>612</v>
      </c>
      <c r="D115" s="87"/>
      <c r="E115" s="87"/>
      <c r="F115" s="212"/>
      <c r="G115" s="564"/>
      <c r="H115" s="219"/>
    </row>
    <row r="116" spans="1:8" ht="9.75">
      <c r="A116" s="574"/>
      <c r="B116" s="576"/>
      <c r="C116" s="578"/>
      <c r="D116" s="87"/>
      <c r="E116" s="87" t="s">
        <v>858</v>
      </c>
      <c r="F116" s="212"/>
      <c r="G116" s="564"/>
      <c r="H116" s="563"/>
    </row>
    <row r="117" spans="1:8" ht="9.75">
      <c r="A117" s="567" t="s">
        <v>598</v>
      </c>
      <c r="B117" s="569" t="s">
        <v>178</v>
      </c>
      <c r="C117" s="571" t="s">
        <v>613</v>
      </c>
      <c r="D117" s="209">
        <f>SUM(D113-D115)</f>
        <v>0</v>
      </c>
      <c r="E117" s="209">
        <f>SUM(E113-E115)</f>
        <v>0</v>
      </c>
      <c r="F117" s="212"/>
      <c r="G117" s="562">
        <f>SUM(G113-G115)</f>
        <v>0</v>
      </c>
      <c r="H117" s="563"/>
    </row>
    <row r="118" spans="1:8" ht="9.75">
      <c r="A118" s="568"/>
      <c r="B118" s="570"/>
      <c r="C118" s="572"/>
      <c r="D118" s="209">
        <f>SUM(D114-D116)</f>
        <v>0</v>
      </c>
      <c r="E118" s="209">
        <v>0</v>
      </c>
      <c r="F118" s="212"/>
      <c r="G118" s="562"/>
      <c r="H118" s="563"/>
    </row>
    <row r="119" spans="1:8" ht="9.75">
      <c r="A119" s="573" t="s">
        <v>618</v>
      </c>
      <c r="B119" s="575" t="s">
        <v>346</v>
      </c>
      <c r="C119" s="577" t="s">
        <v>614</v>
      </c>
      <c r="D119" s="209">
        <f>SUM(D121+D123)</f>
        <v>0</v>
      </c>
      <c r="E119" s="209">
        <f>SUM(E121+E123)</f>
        <v>0</v>
      </c>
      <c r="F119" s="213"/>
      <c r="G119" s="562">
        <f>SUM(G121+G123)</f>
        <v>0</v>
      </c>
      <c r="H119" s="563"/>
    </row>
    <row r="120" spans="1:7" ht="9.75">
      <c r="A120" s="574"/>
      <c r="B120" s="576"/>
      <c r="C120" s="578"/>
      <c r="D120" s="209">
        <f>SUM(D122+D124)</f>
        <v>0</v>
      </c>
      <c r="E120" s="209">
        <f>SUM(E122+E124)</f>
        <v>0</v>
      </c>
      <c r="F120" s="213"/>
      <c r="G120" s="562"/>
    </row>
    <row r="121" spans="1:7" ht="9.75">
      <c r="A121" s="573" t="s">
        <v>179</v>
      </c>
      <c r="B121" s="575" t="s">
        <v>564</v>
      </c>
      <c r="C121" s="577" t="s">
        <v>616</v>
      </c>
      <c r="D121" s="87"/>
      <c r="E121" s="87"/>
      <c r="F121" s="212"/>
      <c r="G121" s="513"/>
    </row>
    <row r="122" spans="1:7" ht="9.75">
      <c r="A122" s="574"/>
      <c r="B122" s="576"/>
      <c r="C122" s="578"/>
      <c r="D122" s="87"/>
      <c r="E122" s="87"/>
      <c r="F122" s="212"/>
      <c r="G122" s="514"/>
    </row>
    <row r="123" spans="1:7" ht="9.75">
      <c r="A123" s="577" t="s">
        <v>266</v>
      </c>
      <c r="B123" s="575" t="s">
        <v>565</v>
      </c>
      <c r="C123" s="577" t="s">
        <v>617</v>
      </c>
      <c r="D123" s="87"/>
      <c r="E123" s="87"/>
      <c r="F123" s="212"/>
      <c r="G123" s="513"/>
    </row>
    <row r="124" spans="1:7" ht="9.75">
      <c r="A124" s="579"/>
      <c r="B124" s="576"/>
      <c r="C124" s="578"/>
      <c r="D124" s="87"/>
      <c r="E124" s="87"/>
      <c r="F124" s="212"/>
      <c r="G124" s="514"/>
    </row>
    <row r="125" spans="1:7" ht="9.75">
      <c r="A125" s="567" t="s">
        <v>598</v>
      </c>
      <c r="B125" s="569" t="s">
        <v>180</v>
      </c>
      <c r="C125" s="571" t="s">
        <v>181</v>
      </c>
      <c r="D125" s="211">
        <f>D117-D119</f>
        <v>0</v>
      </c>
      <c r="E125" s="211">
        <f>E117-E119</f>
        <v>0</v>
      </c>
      <c r="F125" s="216"/>
      <c r="G125" s="562">
        <f>G117-G119</f>
        <v>0</v>
      </c>
    </row>
    <row r="126" spans="1:7" ht="9.75">
      <c r="A126" s="568"/>
      <c r="B126" s="570"/>
      <c r="C126" s="572"/>
      <c r="D126" s="211">
        <f>D118-D120</f>
        <v>0</v>
      </c>
      <c r="E126" s="211">
        <v>0</v>
      </c>
      <c r="F126" s="216"/>
      <c r="G126" s="562"/>
    </row>
    <row r="127" spans="1:7" ht="9.75">
      <c r="A127" s="567" t="s">
        <v>620</v>
      </c>
      <c r="B127" s="569" t="s">
        <v>183</v>
      </c>
      <c r="C127" s="571" t="s">
        <v>182</v>
      </c>
      <c r="D127" s="211">
        <f>D103+D117</f>
        <v>0</v>
      </c>
      <c r="E127" s="211">
        <f>E103+E117</f>
        <v>0</v>
      </c>
      <c r="F127" s="216"/>
      <c r="G127" s="562">
        <f>G103+G117</f>
        <v>22850</v>
      </c>
    </row>
    <row r="128" spans="1:7" ht="9.75">
      <c r="A128" s="568"/>
      <c r="B128" s="570"/>
      <c r="C128" s="572"/>
      <c r="D128" s="211">
        <f>D104+D118</f>
        <v>1144314</v>
      </c>
      <c r="E128" s="211">
        <v>1017053</v>
      </c>
      <c r="F128" s="216"/>
      <c r="G128" s="562"/>
    </row>
    <row r="129" spans="1:7" ht="9.75">
      <c r="A129" s="573" t="s">
        <v>619</v>
      </c>
      <c r="B129" s="575" t="s">
        <v>338</v>
      </c>
      <c r="C129" s="577" t="s">
        <v>184</v>
      </c>
      <c r="D129" s="87"/>
      <c r="E129" s="87"/>
      <c r="F129" s="212"/>
      <c r="G129" s="513"/>
    </row>
    <row r="130" spans="1:7" ht="9.75">
      <c r="A130" s="574"/>
      <c r="B130" s="576"/>
      <c r="C130" s="578"/>
      <c r="D130" s="87"/>
      <c r="E130" s="87"/>
      <c r="F130" s="212"/>
      <c r="G130" s="514"/>
    </row>
    <row r="131" spans="1:7" ht="9.75">
      <c r="A131" s="567" t="s">
        <v>620</v>
      </c>
      <c r="B131" s="569" t="s">
        <v>135</v>
      </c>
      <c r="C131" s="571" t="s">
        <v>490</v>
      </c>
      <c r="D131" s="211">
        <f>D111+D125-D129</f>
        <v>-11</v>
      </c>
      <c r="E131" s="211">
        <f>E111+E125-E129</f>
        <v>-2</v>
      </c>
      <c r="F131" s="216"/>
      <c r="G131" s="562">
        <f>G111+G125-G129</f>
        <v>22850</v>
      </c>
    </row>
    <row r="132" spans="1:7" ht="9.75">
      <c r="A132" s="568"/>
      <c r="B132" s="570"/>
      <c r="C132" s="572"/>
      <c r="D132" s="211">
        <f>D112+D126-D130</f>
        <v>1144303</v>
      </c>
      <c r="E132" s="211">
        <f>E112+E126-E130</f>
        <v>1017051</v>
      </c>
      <c r="F132" s="216"/>
      <c r="G132" s="562"/>
    </row>
  </sheetData>
  <sheetProtection password="9F76" sheet="1" objects="1" scenarios="1" formatCells="0" formatColumns="0" formatRows="0"/>
  <mergeCells count="261"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C7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B19:B20"/>
    <mergeCell ref="C19:C20"/>
    <mergeCell ref="A19:A20"/>
    <mergeCell ref="A23:A24"/>
    <mergeCell ref="B23:B24"/>
    <mergeCell ref="C23:C24"/>
    <mergeCell ref="A25:A26"/>
    <mergeCell ref="B25:B26"/>
    <mergeCell ref="C25:C26"/>
    <mergeCell ref="B27:B28"/>
    <mergeCell ref="A27:A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C55:C5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G9:G10"/>
    <mergeCell ref="G11:G12"/>
    <mergeCell ref="G13:G14"/>
    <mergeCell ref="G19:G20"/>
    <mergeCell ref="G15:G16"/>
    <mergeCell ref="G17:G18"/>
    <mergeCell ref="G33:G34"/>
    <mergeCell ref="G35:G36"/>
    <mergeCell ref="G37:G38"/>
    <mergeCell ref="G39:G40"/>
    <mergeCell ref="G41:G42"/>
    <mergeCell ref="G43:G44"/>
    <mergeCell ref="G67:G68"/>
    <mergeCell ref="G45:G46"/>
    <mergeCell ref="G47:G48"/>
    <mergeCell ref="G49:G50"/>
    <mergeCell ref="G51:G52"/>
    <mergeCell ref="G53:G54"/>
    <mergeCell ref="G55:G56"/>
    <mergeCell ref="G81:G82"/>
    <mergeCell ref="G83:G84"/>
    <mergeCell ref="G85:G86"/>
    <mergeCell ref="G87:G88"/>
    <mergeCell ref="G57:G58"/>
    <mergeCell ref="G59:G60"/>
    <mergeCell ref="G63:G64"/>
    <mergeCell ref="G65:G66"/>
    <mergeCell ref="G61:G62"/>
    <mergeCell ref="G69:G70"/>
    <mergeCell ref="G99:G100"/>
    <mergeCell ref="G105:G106"/>
    <mergeCell ref="G103:G104"/>
    <mergeCell ref="G101:G102"/>
    <mergeCell ref="G73:G74"/>
    <mergeCell ref="G75:G76"/>
    <mergeCell ref="G89:G90"/>
    <mergeCell ref="G91:G92"/>
    <mergeCell ref="G77:G78"/>
    <mergeCell ref="G79:G80"/>
    <mergeCell ref="G25:G26"/>
    <mergeCell ref="G31:G32"/>
    <mergeCell ref="G21:G22"/>
    <mergeCell ref="G23:G24"/>
    <mergeCell ref="G27:G28"/>
    <mergeCell ref="G29:G30"/>
    <mergeCell ref="G71:G72"/>
    <mergeCell ref="G111:G112"/>
    <mergeCell ref="G117:G118"/>
    <mergeCell ref="G109:G110"/>
    <mergeCell ref="G113:G114"/>
    <mergeCell ref="G115:G116"/>
    <mergeCell ref="G107:G108"/>
    <mergeCell ref="G93:G94"/>
    <mergeCell ref="G95:G96"/>
    <mergeCell ref="G97:G98"/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</mergeCells>
  <printOptions/>
  <pageMargins left="0.1968503937007874" right="0.1968503937007874" top="0.5905511811023623" bottom="0.5905511811023623" header="0.5118110236220472" footer="0.5118110236220472"/>
  <pageSetup fitToHeight="0" fitToWidth="1" horizontalDpi="204" verticalDpi="204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2" sqref="B12:C12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601" t="s">
        <v>625</v>
      </c>
      <c r="B1" s="601"/>
      <c r="C1" s="601"/>
      <c r="D1" s="601"/>
      <c r="E1" s="601"/>
    </row>
    <row r="2" spans="1:5" ht="12" thickBot="1">
      <c r="A2" s="602" t="s">
        <v>626</v>
      </c>
      <c r="B2" s="602"/>
      <c r="C2" s="602"/>
      <c r="D2" s="602"/>
      <c r="E2" s="602"/>
    </row>
    <row r="3" spans="1:6" s="35" customFormat="1" ht="15.75">
      <c r="A3" s="557" t="s">
        <v>263</v>
      </c>
      <c r="B3" s="558"/>
      <c r="C3" s="553"/>
      <c r="D3" s="608"/>
      <c r="E3" s="609"/>
      <c r="F3" s="190"/>
    </row>
    <row r="4" spans="1:6" s="36" customFormat="1" ht="15.75">
      <c r="A4" s="541" t="s">
        <v>262</v>
      </c>
      <c r="B4" s="551"/>
      <c r="C4" s="553"/>
      <c r="D4" s="608"/>
      <c r="E4" s="609"/>
      <c r="F4" s="190"/>
    </row>
    <row r="5" spans="1:5" s="57" customFormat="1" ht="15.75">
      <c r="A5" s="598" t="s">
        <v>623</v>
      </c>
      <c r="B5" s="598"/>
      <c r="C5" s="605" t="str">
        <f>IF(ISBLANK(Polročná_správa!B12),"  ",Polročná_správa!B12)</f>
        <v>MINERÁLNE VODY a.s.</v>
      </c>
      <c r="D5" s="606"/>
      <c r="E5" s="607"/>
    </row>
    <row r="6" spans="1:5" s="57" customFormat="1" ht="15.75">
      <c r="A6" s="598" t="s">
        <v>375</v>
      </c>
      <c r="B6" s="598"/>
      <c r="C6" s="466" t="str">
        <f>IF(ISBLANK(Polročná_správa!E6),"  ",Polročná_správa!E6)</f>
        <v>31711464</v>
      </c>
      <c r="D6" s="585"/>
      <c r="E6" s="586"/>
    </row>
    <row r="7" spans="1:5" ht="12" thickBot="1">
      <c r="A7" s="58"/>
      <c r="B7" s="58"/>
      <c r="C7" s="59"/>
      <c r="D7" s="60"/>
      <c r="E7" s="60"/>
    </row>
    <row r="8" spans="1:5" ht="18.75" customHeight="1">
      <c r="A8" s="610" t="s">
        <v>483</v>
      </c>
      <c r="B8" s="615" t="s">
        <v>627</v>
      </c>
      <c r="C8" s="616"/>
      <c r="D8" s="613" t="s">
        <v>12</v>
      </c>
      <c r="E8" s="614"/>
    </row>
    <row r="9" spans="1:5" ht="11.25">
      <c r="A9" s="611"/>
      <c r="B9" s="617"/>
      <c r="C9" s="618"/>
      <c r="D9" s="603" t="s">
        <v>591</v>
      </c>
      <c r="E9" s="603" t="s">
        <v>386</v>
      </c>
    </row>
    <row r="10" spans="1:5" ht="48" customHeight="1" thickBot="1">
      <c r="A10" s="612"/>
      <c r="B10" s="619"/>
      <c r="C10" s="620"/>
      <c r="D10" s="604"/>
      <c r="E10" s="604"/>
    </row>
    <row r="11" spans="1:5" ht="11.25" customHeight="1">
      <c r="A11" s="61"/>
      <c r="B11" s="599" t="s">
        <v>628</v>
      </c>
      <c r="C11" s="600"/>
      <c r="D11" s="16"/>
      <c r="E11" s="16"/>
    </row>
    <row r="12" spans="1:5" ht="11.25" customHeight="1">
      <c r="A12" s="62" t="s">
        <v>629</v>
      </c>
      <c r="B12" s="590" t="s">
        <v>630</v>
      </c>
      <c r="C12" s="591"/>
      <c r="D12" s="17"/>
      <c r="E12" s="17"/>
    </row>
    <row r="13" spans="1:5" ht="11.25" customHeight="1">
      <c r="A13" s="62" t="s">
        <v>631</v>
      </c>
      <c r="B13" s="590" t="s">
        <v>632</v>
      </c>
      <c r="C13" s="591"/>
      <c r="D13" s="17"/>
      <c r="E13" s="17"/>
    </row>
    <row r="14" spans="1:5" ht="11.25" customHeight="1">
      <c r="A14" s="62" t="s">
        <v>633</v>
      </c>
      <c r="B14" s="590" t="s">
        <v>634</v>
      </c>
      <c r="C14" s="591"/>
      <c r="D14" s="17"/>
      <c r="E14" s="17"/>
    </row>
    <row r="15" spans="1:5" ht="11.25" customHeight="1">
      <c r="A15" s="62" t="s">
        <v>635</v>
      </c>
      <c r="B15" s="590" t="s">
        <v>636</v>
      </c>
      <c r="C15" s="591"/>
      <c r="D15" s="17"/>
      <c r="E15" s="17"/>
    </row>
    <row r="16" spans="1:5" ht="11.25" customHeight="1">
      <c r="A16" s="62" t="s">
        <v>637</v>
      </c>
      <c r="B16" s="590" t="s">
        <v>638</v>
      </c>
      <c r="C16" s="591"/>
      <c r="D16" s="17"/>
      <c r="E16" s="17"/>
    </row>
    <row r="17" spans="1:5" ht="11.25" customHeight="1">
      <c r="A17" s="62" t="s">
        <v>639</v>
      </c>
      <c r="B17" s="590" t="s">
        <v>640</v>
      </c>
      <c r="C17" s="591"/>
      <c r="D17" s="17"/>
      <c r="E17" s="17"/>
    </row>
    <row r="18" spans="1:5" ht="11.25" customHeight="1">
      <c r="A18" s="62" t="s">
        <v>641</v>
      </c>
      <c r="B18" s="590" t="s">
        <v>642</v>
      </c>
      <c r="C18" s="591"/>
      <c r="D18" s="17"/>
      <c r="E18" s="17"/>
    </row>
    <row r="19" spans="1:5" ht="11.25" customHeight="1">
      <c r="A19" s="62" t="s">
        <v>643</v>
      </c>
      <c r="B19" s="590" t="s">
        <v>645</v>
      </c>
      <c r="C19" s="591"/>
      <c r="D19" s="17"/>
      <c r="E19" s="17"/>
    </row>
    <row r="20" spans="1:5" ht="11.25" customHeight="1">
      <c r="A20" s="62" t="s">
        <v>646</v>
      </c>
      <c r="B20" s="590" t="s">
        <v>647</v>
      </c>
      <c r="C20" s="591"/>
      <c r="D20" s="17"/>
      <c r="E20" s="17"/>
    </row>
    <row r="21" spans="1:5" ht="11.25" customHeight="1">
      <c r="A21" s="62" t="s">
        <v>648</v>
      </c>
      <c r="B21" s="590" t="s">
        <v>649</v>
      </c>
      <c r="C21" s="591"/>
      <c r="D21" s="17"/>
      <c r="E21" s="17"/>
    </row>
    <row r="22" spans="1:5" ht="11.25" customHeight="1">
      <c r="A22" s="62" t="s">
        <v>650</v>
      </c>
      <c r="B22" s="590" t="s">
        <v>653</v>
      </c>
      <c r="C22" s="591"/>
      <c r="D22" s="17"/>
      <c r="E22" s="17"/>
    </row>
    <row r="23" spans="1:5" ht="11.25" customHeight="1">
      <c r="A23" s="62" t="s">
        <v>654</v>
      </c>
      <c r="B23" s="590" t="s">
        <v>493</v>
      </c>
      <c r="C23" s="591"/>
      <c r="D23" s="17"/>
      <c r="E23" s="17"/>
    </row>
    <row r="24" spans="1:5" ht="22.5" customHeight="1">
      <c r="A24" s="62" t="s">
        <v>655</v>
      </c>
      <c r="B24" s="590" t="s">
        <v>656</v>
      </c>
      <c r="C24" s="591"/>
      <c r="D24" s="18"/>
      <c r="E24" s="18"/>
    </row>
    <row r="25" spans="1:5" ht="22.5" customHeight="1">
      <c r="A25" s="62" t="s">
        <v>657</v>
      </c>
      <c r="B25" s="590" t="s">
        <v>658</v>
      </c>
      <c r="C25" s="591"/>
      <c r="D25" s="17"/>
      <c r="E25" s="17"/>
    </row>
    <row r="26" spans="1:5" ht="22.5" customHeight="1">
      <c r="A26" s="62" t="s">
        <v>659</v>
      </c>
      <c r="B26" s="590" t="s">
        <v>660</v>
      </c>
      <c r="C26" s="591"/>
      <c r="D26" s="17"/>
      <c r="E26" s="17"/>
    </row>
    <row r="27" spans="1:5" ht="22.5" customHeight="1">
      <c r="A27" s="62" t="s">
        <v>661</v>
      </c>
      <c r="B27" s="590" t="s">
        <v>662</v>
      </c>
      <c r="C27" s="591"/>
      <c r="D27" s="17"/>
      <c r="E27" s="17"/>
    </row>
    <row r="28" spans="1:5" ht="22.5" customHeight="1">
      <c r="A28" s="63" t="s">
        <v>663</v>
      </c>
      <c r="B28" s="621" t="s">
        <v>500</v>
      </c>
      <c r="C28" s="622"/>
      <c r="D28" s="200">
        <f>SUM(D11:D27)</f>
        <v>0</v>
      </c>
      <c r="E28" s="200">
        <f>SUM(E11:E27)</f>
        <v>0</v>
      </c>
    </row>
    <row r="29" spans="1:5" ht="11.25" customHeight="1">
      <c r="A29" s="62" t="s">
        <v>664</v>
      </c>
      <c r="B29" s="590" t="s">
        <v>665</v>
      </c>
      <c r="C29" s="591"/>
      <c r="D29" s="17"/>
      <c r="E29" s="17"/>
    </row>
    <row r="30" spans="1:5" ht="11.25" customHeight="1">
      <c r="A30" s="62" t="s">
        <v>666</v>
      </c>
      <c r="B30" s="590" t="s">
        <v>667</v>
      </c>
      <c r="C30" s="591"/>
      <c r="D30" s="17"/>
      <c r="E30" s="17"/>
    </row>
    <row r="31" spans="1:5" ht="11.25" customHeight="1">
      <c r="A31" s="62" t="s">
        <v>668</v>
      </c>
      <c r="B31" s="590" t="s">
        <v>494</v>
      </c>
      <c r="C31" s="591"/>
      <c r="D31" s="17"/>
      <c r="E31" s="17"/>
    </row>
    <row r="32" spans="1:5" ht="22.5" customHeight="1">
      <c r="A32" s="62" t="s">
        <v>669</v>
      </c>
      <c r="B32" s="590" t="s">
        <v>204</v>
      </c>
      <c r="C32" s="591"/>
      <c r="D32" s="17"/>
      <c r="E32" s="17"/>
    </row>
    <row r="33" spans="1:5" ht="11.25" customHeight="1">
      <c r="A33" s="63" t="s">
        <v>671</v>
      </c>
      <c r="B33" s="592" t="s">
        <v>499</v>
      </c>
      <c r="C33" s="591"/>
      <c r="D33" s="200">
        <f>SUM(D11:D27,D29:D32)</f>
        <v>0</v>
      </c>
      <c r="E33" s="200">
        <f>SUM(E11:E27,E29:E32)</f>
        <v>0</v>
      </c>
    </row>
    <row r="34" spans="1:5" ht="22.5" customHeight="1">
      <c r="A34" s="62" t="s">
        <v>672</v>
      </c>
      <c r="B34" s="590" t="s">
        <v>673</v>
      </c>
      <c r="C34" s="591"/>
      <c r="D34" s="17"/>
      <c r="E34" s="17"/>
    </row>
    <row r="35" spans="1:5" ht="11.25" customHeight="1">
      <c r="A35" s="62" t="s">
        <v>674</v>
      </c>
      <c r="B35" s="590" t="s">
        <v>675</v>
      </c>
      <c r="C35" s="591"/>
      <c r="D35" s="17"/>
      <c r="E35" s="17"/>
    </row>
    <row r="36" spans="1:5" ht="11.25" customHeight="1">
      <c r="A36" s="62" t="s">
        <v>676</v>
      </c>
      <c r="B36" s="590" t="s">
        <v>677</v>
      </c>
      <c r="C36" s="591"/>
      <c r="D36" s="17"/>
      <c r="E36" s="17"/>
    </row>
    <row r="37" spans="1:5" ht="11.25" customHeight="1">
      <c r="A37" s="63" t="s">
        <v>395</v>
      </c>
      <c r="B37" s="592" t="s">
        <v>498</v>
      </c>
      <c r="C37" s="591"/>
      <c r="D37" s="201">
        <f>SUM(D11:D27,D29:D32,D34:D36)</f>
        <v>0</v>
      </c>
      <c r="E37" s="201">
        <f>SUM(E11:E27,E29:E32,E34:E36)</f>
        <v>0</v>
      </c>
    </row>
    <row r="38" spans="1:5" ht="11.25">
      <c r="A38" s="594" t="s">
        <v>678</v>
      </c>
      <c r="B38" s="595"/>
      <c r="C38" s="596"/>
      <c r="D38" s="596"/>
      <c r="E38" s="597"/>
    </row>
    <row r="39" spans="1:5" ht="11.25" customHeight="1">
      <c r="A39" s="62" t="s">
        <v>679</v>
      </c>
      <c r="B39" s="590" t="s">
        <v>373</v>
      </c>
      <c r="C39" s="591"/>
      <c r="D39" s="19"/>
      <c r="E39" s="19"/>
    </row>
    <row r="40" spans="1:5" ht="11.25" customHeight="1">
      <c r="A40" s="62" t="s">
        <v>680</v>
      </c>
      <c r="B40" s="590" t="s">
        <v>374</v>
      </c>
      <c r="C40" s="591"/>
      <c r="D40" s="19"/>
      <c r="E40" s="19"/>
    </row>
    <row r="41" spans="1:5" ht="35.25" customHeight="1">
      <c r="A41" s="62" t="s">
        <v>681</v>
      </c>
      <c r="B41" s="590" t="s">
        <v>103</v>
      </c>
      <c r="C41" s="591"/>
      <c r="D41" s="19"/>
      <c r="E41" s="19"/>
    </row>
    <row r="42" spans="1:5" ht="11.25" customHeight="1">
      <c r="A42" s="62" t="s">
        <v>682</v>
      </c>
      <c r="B42" s="590" t="s">
        <v>683</v>
      </c>
      <c r="C42" s="591"/>
      <c r="D42" s="19"/>
      <c r="E42" s="19"/>
    </row>
    <row r="43" spans="1:5" ht="11.25" customHeight="1">
      <c r="A43" s="62" t="s">
        <v>684</v>
      </c>
      <c r="B43" s="590" t="s">
        <v>685</v>
      </c>
      <c r="C43" s="591"/>
      <c r="D43" s="19"/>
      <c r="E43" s="19"/>
    </row>
    <row r="44" spans="1:5" ht="35.25" customHeight="1">
      <c r="A44" s="62" t="s">
        <v>686</v>
      </c>
      <c r="B44" s="590" t="s">
        <v>109</v>
      </c>
      <c r="C44" s="591"/>
      <c r="D44" s="19"/>
      <c r="E44" s="19"/>
    </row>
    <row r="45" spans="1:5" ht="22.5" customHeight="1">
      <c r="A45" s="62" t="s">
        <v>692</v>
      </c>
      <c r="B45" s="590" t="s">
        <v>693</v>
      </c>
      <c r="C45" s="591"/>
      <c r="D45" s="19"/>
      <c r="E45" s="19"/>
    </row>
    <row r="46" spans="1:5" ht="22.5" customHeight="1">
      <c r="A46" s="62" t="s">
        <v>694</v>
      </c>
      <c r="B46" s="590" t="s">
        <v>695</v>
      </c>
      <c r="C46" s="591"/>
      <c r="D46" s="19"/>
      <c r="E46" s="19"/>
    </row>
    <row r="47" spans="1:5" ht="22.5" customHeight="1">
      <c r="A47" s="62" t="s">
        <v>696</v>
      </c>
      <c r="B47" s="590" t="s">
        <v>185</v>
      </c>
      <c r="C47" s="591"/>
      <c r="D47" s="19"/>
      <c r="E47" s="19"/>
    </row>
    <row r="48" spans="1:5" ht="22.5" customHeight="1">
      <c r="A48" s="62" t="s">
        <v>697</v>
      </c>
      <c r="B48" s="590" t="s">
        <v>698</v>
      </c>
      <c r="C48" s="591"/>
      <c r="D48" s="19"/>
      <c r="E48" s="19"/>
    </row>
    <row r="49" spans="1:5" ht="11.25" customHeight="1">
      <c r="A49" s="62" t="s">
        <v>699</v>
      </c>
      <c r="B49" s="590" t="s">
        <v>701</v>
      </c>
      <c r="C49" s="591"/>
      <c r="D49" s="19"/>
      <c r="E49" s="19"/>
    </row>
    <row r="50" spans="1:5" ht="22.5" customHeight="1">
      <c r="A50" s="62" t="s">
        <v>700</v>
      </c>
      <c r="B50" s="590" t="s">
        <v>703</v>
      </c>
      <c r="C50" s="591"/>
      <c r="D50" s="19"/>
      <c r="E50" s="19"/>
    </row>
    <row r="51" spans="1:5" ht="23.25" customHeight="1">
      <c r="A51" s="62" t="s">
        <v>702</v>
      </c>
      <c r="B51" s="590" t="s">
        <v>705</v>
      </c>
      <c r="C51" s="591"/>
      <c r="D51" s="19"/>
      <c r="E51" s="19"/>
    </row>
    <row r="52" spans="1:5" ht="22.5" customHeight="1">
      <c r="A52" s="62" t="s">
        <v>704</v>
      </c>
      <c r="B52" s="590" t="s">
        <v>706</v>
      </c>
      <c r="C52" s="591"/>
      <c r="D52" s="19"/>
      <c r="E52" s="19"/>
    </row>
    <row r="53" spans="1:5" ht="11.25" customHeight="1">
      <c r="A53" s="62" t="s">
        <v>116</v>
      </c>
      <c r="B53" s="590" t="s">
        <v>708</v>
      </c>
      <c r="C53" s="591"/>
      <c r="D53" s="19"/>
      <c r="E53" s="19"/>
    </row>
    <row r="54" spans="1:5" ht="11.25" customHeight="1">
      <c r="A54" s="62" t="s">
        <v>707</v>
      </c>
      <c r="B54" s="590" t="s">
        <v>710</v>
      </c>
      <c r="C54" s="591"/>
      <c r="D54" s="19"/>
      <c r="E54" s="19"/>
    </row>
    <row r="55" spans="1:5" ht="11.25" customHeight="1">
      <c r="A55" s="62" t="s">
        <v>709</v>
      </c>
      <c r="B55" s="590" t="s">
        <v>712</v>
      </c>
      <c r="C55" s="591"/>
      <c r="D55" s="19"/>
      <c r="E55" s="19"/>
    </row>
    <row r="56" spans="1:5" ht="11.25" customHeight="1">
      <c r="A56" s="62" t="s">
        <v>711</v>
      </c>
      <c r="B56" s="590" t="s">
        <v>714</v>
      </c>
      <c r="C56" s="591"/>
      <c r="D56" s="19"/>
      <c r="E56" s="19"/>
    </row>
    <row r="57" spans="1:5" ht="11.25" customHeight="1">
      <c r="A57" s="62" t="s">
        <v>713</v>
      </c>
      <c r="B57" s="590" t="s">
        <v>715</v>
      </c>
      <c r="C57" s="591"/>
      <c r="D57" s="19"/>
      <c r="E57" s="19"/>
    </row>
    <row r="58" spans="1:5" ht="11.25" customHeight="1">
      <c r="A58" s="63" t="s">
        <v>397</v>
      </c>
      <c r="B58" s="592" t="s">
        <v>497</v>
      </c>
      <c r="C58" s="591"/>
      <c r="D58" s="202">
        <f>SUM(D39:D57)</f>
        <v>0</v>
      </c>
      <c r="E58" s="202">
        <f>SUM(E39:E57)</f>
        <v>0</v>
      </c>
    </row>
    <row r="59" spans="1:5" ht="11.25">
      <c r="A59" s="594" t="s">
        <v>716</v>
      </c>
      <c r="B59" s="595"/>
      <c r="C59" s="596"/>
      <c r="D59" s="596"/>
      <c r="E59" s="597"/>
    </row>
    <row r="60" spans="1:5" ht="11.25" customHeight="1">
      <c r="A60" s="62" t="s">
        <v>587</v>
      </c>
      <c r="B60" s="590" t="s">
        <v>496</v>
      </c>
      <c r="C60" s="591"/>
      <c r="D60" s="202">
        <f>SUM(D61:D68)</f>
        <v>0</v>
      </c>
      <c r="E60" s="202">
        <f>SUM(E61:E68)</f>
        <v>0</v>
      </c>
    </row>
    <row r="61" spans="1:5" ht="11.25" customHeight="1">
      <c r="A61" s="62" t="s">
        <v>717</v>
      </c>
      <c r="B61" s="590" t="s">
        <v>718</v>
      </c>
      <c r="C61" s="591"/>
      <c r="D61" s="19"/>
      <c r="E61" s="19"/>
    </row>
    <row r="62" spans="1:5" ht="22.5" customHeight="1">
      <c r="A62" s="62" t="s">
        <v>719</v>
      </c>
      <c r="B62" s="590" t="s">
        <v>760</v>
      </c>
      <c r="C62" s="591"/>
      <c r="D62" s="19"/>
      <c r="E62" s="19"/>
    </row>
    <row r="63" spans="1:5" ht="11.25" customHeight="1">
      <c r="A63" s="62" t="s">
        <v>761</v>
      </c>
      <c r="B63" s="590" t="s">
        <v>762</v>
      </c>
      <c r="C63" s="591"/>
      <c r="D63" s="19"/>
      <c r="E63" s="19"/>
    </row>
    <row r="64" spans="1:5" ht="11.25" customHeight="1">
      <c r="A64" s="62" t="s">
        <v>763</v>
      </c>
      <c r="B64" s="590" t="s">
        <v>764</v>
      </c>
      <c r="C64" s="591"/>
      <c r="D64" s="19"/>
      <c r="E64" s="19"/>
    </row>
    <row r="65" spans="1:5" ht="11.25" customHeight="1">
      <c r="A65" s="62" t="s">
        <v>765</v>
      </c>
      <c r="B65" s="590" t="s">
        <v>766</v>
      </c>
      <c r="C65" s="591"/>
      <c r="D65" s="19"/>
      <c r="E65" s="19"/>
    </row>
    <row r="66" spans="1:5" ht="11.25" customHeight="1">
      <c r="A66" s="62" t="s">
        <v>767</v>
      </c>
      <c r="B66" s="590" t="s">
        <v>768</v>
      </c>
      <c r="C66" s="591"/>
      <c r="D66" s="19"/>
      <c r="E66" s="19"/>
    </row>
    <row r="67" spans="1:5" ht="22.5" customHeight="1">
      <c r="A67" s="62" t="s">
        <v>769</v>
      </c>
      <c r="B67" s="590" t="s">
        <v>205</v>
      </c>
      <c r="C67" s="591"/>
      <c r="D67" s="19"/>
      <c r="E67" s="19"/>
    </row>
    <row r="68" spans="1:5" ht="11.25" customHeight="1">
      <c r="A68" s="62" t="s">
        <v>770</v>
      </c>
      <c r="B68" s="590" t="s">
        <v>771</v>
      </c>
      <c r="C68" s="591"/>
      <c r="D68" s="19"/>
      <c r="E68" s="19"/>
    </row>
    <row r="69" spans="1:5" ht="11.25" customHeight="1">
      <c r="A69" s="64" t="s">
        <v>772</v>
      </c>
      <c r="B69" s="593" t="s">
        <v>495</v>
      </c>
      <c r="C69" s="591"/>
      <c r="D69" s="202">
        <f>SUM(D70:D78)</f>
        <v>0</v>
      </c>
      <c r="E69" s="202">
        <f>SUM(E70:E78)</f>
        <v>0</v>
      </c>
    </row>
    <row r="70" spans="1:5" ht="11.25" customHeight="1">
      <c r="A70" s="62" t="s">
        <v>773</v>
      </c>
      <c r="B70" s="590" t="s">
        <v>774</v>
      </c>
      <c r="C70" s="591"/>
      <c r="D70" s="19"/>
      <c r="E70" s="19"/>
    </row>
    <row r="71" spans="1:5" ht="11.25" customHeight="1">
      <c r="A71" s="62" t="s">
        <v>775</v>
      </c>
      <c r="B71" s="590" t="s">
        <v>776</v>
      </c>
      <c r="C71" s="591"/>
      <c r="D71" s="19"/>
      <c r="E71" s="19"/>
    </row>
    <row r="72" spans="1:5" ht="22.5" customHeight="1">
      <c r="A72" s="62" t="s">
        <v>777</v>
      </c>
      <c r="B72" s="590" t="s">
        <v>186</v>
      </c>
      <c r="C72" s="591"/>
      <c r="D72" s="19"/>
      <c r="E72" s="19"/>
    </row>
    <row r="73" spans="1:5" ht="22.5" customHeight="1">
      <c r="A73" s="62" t="s">
        <v>778</v>
      </c>
      <c r="B73" s="590" t="s">
        <v>187</v>
      </c>
      <c r="C73" s="591"/>
      <c r="D73" s="19"/>
      <c r="E73" s="19"/>
    </row>
    <row r="74" spans="1:5" ht="11.25" customHeight="1">
      <c r="A74" s="62" t="s">
        <v>779</v>
      </c>
      <c r="B74" s="590" t="s">
        <v>780</v>
      </c>
      <c r="C74" s="591"/>
      <c r="D74" s="19"/>
      <c r="E74" s="19"/>
    </row>
    <row r="75" spans="1:5" ht="11.25" customHeight="1">
      <c r="A75" s="62" t="s">
        <v>781</v>
      </c>
      <c r="B75" s="590" t="s">
        <v>782</v>
      </c>
      <c r="C75" s="591"/>
      <c r="D75" s="19"/>
      <c r="E75" s="19"/>
    </row>
    <row r="76" spans="1:5" ht="11.25" customHeight="1">
      <c r="A76" s="62" t="s">
        <v>783</v>
      </c>
      <c r="B76" s="590" t="s">
        <v>188</v>
      </c>
      <c r="C76" s="591"/>
      <c r="D76" s="19"/>
      <c r="E76" s="19"/>
    </row>
    <row r="77" spans="1:5" ht="22.5" customHeight="1">
      <c r="A77" s="62" t="s">
        <v>784</v>
      </c>
      <c r="B77" s="590" t="s">
        <v>786</v>
      </c>
      <c r="C77" s="591"/>
      <c r="D77" s="19"/>
      <c r="E77" s="19"/>
    </row>
    <row r="78" spans="1:5" ht="22.5" customHeight="1">
      <c r="A78" s="62" t="s">
        <v>785</v>
      </c>
      <c r="B78" s="590" t="s">
        <v>501</v>
      </c>
      <c r="C78" s="591"/>
      <c r="D78" s="19"/>
      <c r="E78" s="19"/>
    </row>
    <row r="79" spans="1:5" ht="11.25" customHeight="1">
      <c r="A79" s="62" t="s">
        <v>787</v>
      </c>
      <c r="B79" s="590" t="s">
        <v>788</v>
      </c>
      <c r="C79" s="591"/>
      <c r="D79" s="19"/>
      <c r="E79" s="19"/>
    </row>
    <row r="80" spans="1:5" ht="22.5" customHeight="1">
      <c r="A80" s="62" t="s">
        <v>789</v>
      </c>
      <c r="B80" s="590" t="s">
        <v>790</v>
      </c>
      <c r="C80" s="591"/>
      <c r="D80" s="19"/>
      <c r="E80" s="19"/>
    </row>
    <row r="81" spans="1:5" ht="22.5" customHeight="1">
      <c r="A81" s="62" t="s">
        <v>791</v>
      </c>
      <c r="B81" s="590" t="s">
        <v>793</v>
      </c>
      <c r="C81" s="591"/>
      <c r="D81" s="19"/>
      <c r="E81" s="19"/>
    </row>
    <row r="82" spans="1:5" ht="22.5" customHeight="1">
      <c r="A82" s="62" t="s">
        <v>794</v>
      </c>
      <c r="B82" s="590" t="s">
        <v>800</v>
      </c>
      <c r="C82" s="591"/>
      <c r="D82" s="19"/>
      <c r="E82" s="19"/>
    </row>
    <row r="83" spans="1:5" ht="11.25" customHeight="1">
      <c r="A83" s="62" t="s">
        <v>801</v>
      </c>
      <c r="B83" s="590" t="s">
        <v>802</v>
      </c>
      <c r="C83" s="591"/>
      <c r="D83" s="19"/>
      <c r="E83" s="19"/>
    </row>
    <row r="84" spans="1:5" ht="11.25" customHeight="1">
      <c r="A84" s="62" t="s">
        <v>803</v>
      </c>
      <c r="B84" s="590" t="s">
        <v>19</v>
      </c>
      <c r="C84" s="591"/>
      <c r="D84" s="19"/>
      <c r="E84" s="19"/>
    </row>
    <row r="85" spans="1:5" ht="11.25" customHeight="1">
      <c r="A85" s="62" t="s">
        <v>20</v>
      </c>
      <c r="B85" s="590" t="s">
        <v>21</v>
      </c>
      <c r="C85" s="591"/>
      <c r="D85" s="19"/>
      <c r="E85" s="19"/>
    </row>
    <row r="86" spans="1:5" ht="11.25" customHeight="1">
      <c r="A86" s="63" t="s">
        <v>437</v>
      </c>
      <c r="B86" s="592" t="s">
        <v>22</v>
      </c>
      <c r="C86" s="591"/>
      <c r="D86" s="202">
        <f>SUM(D61:D68,D70:D85)</f>
        <v>0</v>
      </c>
      <c r="E86" s="202">
        <f>SUM(E61:E68,E70:E85)</f>
        <v>0</v>
      </c>
    </row>
    <row r="87" spans="1:5" ht="11.25" customHeight="1">
      <c r="A87" s="63" t="s">
        <v>472</v>
      </c>
      <c r="B87" s="592" t="s">
        <v>23</v>
      </c>
      <c r="C87" s="591"/>
      <c r="D87" s="202">
        <f>D37+D58+D86</f>
        <v>0</v>
      </c>
      <c r="E87" s="202">
        <f>E37+E58+E86</f>
        <v>0</v>
      </c>
    </row>
    <row r="88" spans="1:5" ht="11.25" customHeight="1">
      <c r="A88" s="63" t="s">
        <v>592</v>
      </c>
      <c r="B88" s="592" t="s">
        <v>24</v>
      </c>
      <c r="C88" s="591"/>
      <c r="D88" s="20"/>
      <c r="E88" s="20"/>
    </row>
    <row r="89" spans="1:5" ht="22.5" customHeight="1">
      <c r="A89" s="63" t="s">
        <v>593</v>
      </c>
      <c r="B89" s="592" t="s">
        <v>25</v>
      </c>
      <c r="C89" s="591"/>
      <c r="D89" s="20"/>
      <c r="E89" s="20"/>
    </row>
    <row r="90" spans="1:5" ht="22.5" customHeight="1">
      <c r="A90" s="63" t="s">
        <v>594</v>
      </c>
      <c r="B90" s="592" t="s">
        <v>26</v>
      </c>
      <c r="C90" s="591"/>
      <c r="D90" s="20"/>
      <c r="E90" s="20"/>
    </row>
    <row r="91" spans="1:5" ht="22.5" customHeight="1">
      <c r="A91" s="63" t="s">
        <v>595</v>
      </c>
      <c r="B91" s="592" t="s">
        <v>502</v>
      </c>
      <c r="C91" s="591"/>
      <c r="D91" s="20"/>
      <c r="E91" s="20"/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33:C33"/>
    <mergeCell ref="B8:C10"/>
    <mergeCell ref="B62:C62"/>
    <mergeCell ref="B26:C26"/>
    <mergeCell ref="B53:C53"/>
    <mergeCell ref="B30:C30"/>
    <mergeCell ref="B54:C54"/>
    <mergeCell ref="B28:C28"/>
    <mergeCell ref="B29:C29"/>
    <mergeCell ref="B31:C31"/>
    <mergeCell ref="B32:C32"/>
    <mergeCell ref="B19:C19"/>
    <mergeCell ref="B23:C23"/>
    <mergeCell ref="A3:B3"/>
    <mergeCell ref="C3:E3"/>
    <mergeCell ref="C4:E4"/>
    <mergeCell ref="A4:B4"/>
    <mergeCell ref="C6:E6"/>
    <mergeCell ref="A8:A10"/>
    <mergeCell ref="D8:E8"/>
    <mergeCell ref="B12:C12"/>
    <mergeCell ref="B25:C25"/>
    <mergeCell ref="B22:C22"/>
    <mergeCell ref="B18:C18"/>
    <mergeCell ref="B14:C14"/>
    <mergeCell ref="B20:C20"/>
    <mergeCell ref="A1:E1"/>
    <mergeCell ref="A2:E2"/>
    <mergeCell ref="B13:C13"/>
    <mergeCell ref="B16:C16"/>
    <mergeCell ref="B17:C17"/>
    <mergeCell ref="B15:C15"/>
    <mergeCell ref="A5:B5"/>
    <mergeCell ref="D9:D10"/>
    <mergeCell ref="C5:E5"/>
    <mergeCell ref="E9:E10"/>
    <mergeCell ref="A6:B6"/>
    <mergeCell ref="B24:C24"/>
    <mergeCell ref="B27:C27"/>
    <mergeCell ref="B40:C40"/>
    <mergeCell ref="B41:C41"/>
    <mergeCell ref="B42:C42"/>
    <mergeCell ref="B21:C21"/>
    <mergeCell ref="B39:C39"/>
    <mergeCell ref="A38:E38"/>
    <mergeCell ref="B11:C11"/>
    <mergeCell ref="B43:C43"/>
    <mergeCell ref="B34:C34"/>
    <mergeCell ref="B35:C35"/>
    <mergeCell ref="B36:C36"/>
    <mergeCell ref="B37:C37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64:C64"/>
    <mergeCell ref="B65:C65"/>
    <mergeCell ref="A59:E59"/>
    <mergeCell ref="B55:C55"/>
    <mergeCell ref="B56:C56"/>
    <mergeCell ref="B63:C63"/>
    <mergeCell ref="B57:C57"/>
    <mergeCell ref="B58:C58"/>
    <mergeCell ref="B60:C60"/>
    <mergeCell ref="B61:C61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91:C91"/>
    <mergeCell ref="B87:C87"/>
    <mergeCell ref="B88:C88"/>
    <mergeCell ref="B89:C89"/>
    <mergeCell ref="B90:C90"/>
    <mergeCell ref="B85:C85"/>
    <mergeCell ref="B86:C86"/>
    <mergeCell ref="B81:C81"/>
    <mergeCell ref="B82:C82"/>
    <mergeCell ref="B83:C83"/>
    <mergeCell ref="B84:C84"/>
    <mergeCell ref="B78:C78"/>
    <mergeCell ref="B79:C79"/>
    <mergeCell ref="B80:C8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23" t="s">
        <v>27</v>
      </c>
      <c r="B1" s="623"/>
      <c r="C1" s="623"/>
      <c r="D1" s="623"/>
      <c r="E1" s="623"/>
    </row>
    <row r="2" spans="1:5" s="35" customFormat="1" ht="12" thickBot="1">
      <c r="A2" s="624" t="s">
        <v>626</v>
      </c>
      <c r="B2" s="624"/>
      <c r="C2" s="625"/>
      <c r="D2" s="625"/>
      <c r="E2" s="625"/>
    </row>
    <row r="3" spans="1:6" s="35" customFormat="1" ht="15.75">
      <c r="A3" s="541" t="s">
        <v>263</v>
      </c>
      <c r="B3" s="551"/>
      <c r="C3" s="548" t="s">
        <v>866</v>
      </c>
      <c r="D3" s="587"/>
      <c r="E3" s="588"/>
      <c r="F3" s="190"/>
    </row>
    <row r="4" spans="1:6" ht="15.75">
      <c r="A4" s="541" t="s">
        <v>262</v>
      </c>
      <c r="B4" s="551"/>
      <c r="C4" s="553" t="s">
        <v>867</v>
      </c>
      <c r="D4" s="608"/>
      <c r="E4" s="609"/>
      <c r="F4" s="190"/>
    </row>
    <row r="5" spans="1:5" s="39" customFormat="1" ht="15.75">
      <c r="A5" s="626" t="s">
        <v>623</v>
      </c>
      <c r="B5" s="626"/>
      <c r="C5" s="605" t="str">
        <f>IF(ISBLANK(Polročná_správa!B12),"  ",Polročná_správa!B12)</f>
        <v>MINERÁLNE VODY a.s.</v>
      </c>
      <c r="D5" s="606"/>
      <c r="E5" s="607"/>
    </row>
    <row r="6" spans="1:5" s="39" customFormat="1" ht="15.75">
      <c r="A6" s="626" t="s">
        <v>375</v>
      </c>
      <c r="B6" s="626"/>
      <c r="C6" s="466" t="str">
        <f>IF(ISBLANK(Polročná_správa!E6),"  ",Polročná_správa!E6)</f>
        <v>31711464</v>
      </c>
      <c r="D6" s="636"/>
      <c r="E6" s="637"/>
    </row>
    <row r="7" spans="1:5" ht="10.5" thickBot="1">
      <c r="A7" s="67"/>
      <c r="B7" s="53"/>
      <c r="C7" s="55"/>
      <c r="D7" s="68"/>
      <c r="E7" s="68"/>
    </row>
    <row r="8" spans="1:5" ht="21" customHeight="1">
      <c r="A8" s="627" t="s">
        <v>483</v>
      </c>
      <c r="B8" s="630" t="s">
        <v>627</v>
      </c>
      <c r="C8" s="631"/>
      <c r="D8" s="665" t="s">
        <v>12</v>
      </c>
      <c r="E8" s="666"/>
    </row>
    <row r="9" spans="1:5" ht="20.25" customHeight="1">
      <c r="A9" s="628"/>
      <c r="B9" s="632"/>
      <c r="C9" s="633"/>
      <c r="D9" s="603" t="s">
        <v>591</v>
      </c>
      <c r="E9" s="603" t="s">
        <v>386</v>
      </c>
    </row>
    <row r="10" spans="1:5" ht="40.5" customHeight="1" thickBot="1">
      <c r="A10" s="629"/>
      <c r="B10" s="634"/>
      <c r="C10" s="635"/>
      <c r="D10" s="604"/>
      <c r="E10" s="604"/>
    </row>
    <row r="11" spans="1:5" ht="15" customHeight="1">
      <c r="A11" s="69" t="s">
        <v>28</v>
      </c>
      <c r="B11" s="639" t="s">
        <v>29</v>
      </c>
      <c r="C11" s="639"/>
      <c r="D11" s="86">
        <v>1144314</v>
      </c>
      <c r="E11" s="86">
        <v>1406830</v>
      </c>
    </row>
    <row r="12" spans="1:5" ht="22.5" customHeight="1">
      <c r="A12" s="70" t="s">
        <v>629</v>
      </c>
      <c r="B12" s="640" t="s">
        <v>37</v>
      </c>
      <c r="C12" s="640"/>
      <c r="D12" s="203">
        <f>D13+D14+D18+D20+D21+D24+D25</f>
        <v>516131</v>
      </c>
      <c r="E12" s="203">
        <f>E13+E14+E18+E20+E21+E24+E25</f>
        <v>612410</v>
      </c>
    </row>
    <row r="13" spans="1:5" ht="9.75">
      <c r="A13" s="71" t="s">
        <v>38</v>
      </c>
      <c r="B13" s="638" t="s">
        <v>39</v>
      </c>
      <c r="C13" s="638"/>
      <c r="D13" s="87">
        <v>544405</v>
      </c>
      <c r="E13" s="87">
        <v>1107680</v>
      </c>
    </row>
    <row r="14" spans="1:5" ht="22.5" customHeight="1">
      <c r="A14" s="71" t="s">
        <v>40</v>
      </c>
      <c r="B14" s="638" t="s">
        <v>41</v>
      </c>
      <c r="C14" s="638"/>
      <c r="D14" s="87"/>
      <c r="E14" s="87"/>
    </row>
    <row r="15" spans="1:5" ht="9.75">
      <c r="A15" s="71" t="s">
        <v>42</v>
      </c>
      <c r="B15" s="638" t="s">
        <v>43</v>
      </c>
      <c r="C15" s="638"/>
      <c r="D15" s="87"/>
      <c r="E15" s="87"/>
    </row>
    <row r="16" spans="1:5" ht="9.75">
      <c r="A16" s="71" t="s">
        <v>44</v>
      </c>
      <c r="B16" s="638" t="s">
        <v>45</v>
      </c>
      <c r="C16" s="638"/>
      <c r="D16" s="87">
        <v>-33249</v>
      </c>
      <c r="E16" s="87">
        <v>29659</v>
      </c>
    </row>
    <row r="17" spans="1:5" ht="9.75">
      <c r="A17" s="71" t="s">
        <v>46</v>
      </c>
      <c r="B17" s="638" t="s">
        <v>47</v>
      </c>
      <c r="C17" s="638"/>
      <c r="D17" s="87"/>
      <c r="E17" s="87">
        <v>-5548</v>
      </c>
    </row>
    <row r="18" spans="1:5" ht="9.75">
      <c r="A18" s="71" t="s">
        <v>48</v>
      </c>
      <c r="B18" s="638" t="s">
        <v>49</v>
      </c>
      <c r="C18" s="638"/>
      <c r="D18" s="87">
        <v>9075</v>
      </c>
      <c r="E18" s="87">
        <v>-623667</v>
      </c>
    </row>
    <row r="19" spans="1:5" ht="9.75">
      <c r="A19" s="71" t="s">
        <v>50</v>
      </c>
      <c r="B19" s="638" t="s">
        <v>51</v>
      </c>
      <c r="C19" s="638"/>
      <c r="D19" s="87"/>
      <c r="E19" s="87" t="s">
        <v>858</v>
      </c>
    </row>
    <row r="20" spans="1:5" ht="9.75">
      <c r="A20" s="71" t="s">
        <v>52</v>
      </c>
      <c r="B20" s="638" t="s">
        <v>53</v>
      </c>
      <c r="C20" s="638"/>
      <c r="D20" s="87">
        <v>10856</v>
      </c>
      <c r="E20" s="87">
        <v>20248</v>
      </c>
    </row>
    <row r="21" spans="1:5" ht="9.75">
      <c r="A21" s="71" t="s">
        <v>54</v>
      </c>
      <c r="B21" s="646" t="s">
        <v>55</v>
      </c>
      <c r="C21" s="646"/>
      <c r="D21" s="87">
        <v>-57</v>
      </c>
      <c r="E21" s="87">
        <v>-473</v>
      </c>
    </row>
    <row r="22" spans="1:5" ht="22.5" customHeight="1">
      <c r="A22" s="71" t="s">
        <v>56</v>
      </c>
      <c r="B22" s="641" t="s">
        <v>76</v>
      </c>
      <c r="C22" s="642"/>
      <c r="D22" s="87"/>
      <c r="E22" s="87"/>
    </row>
    <row r="23" spans="1:5" ht="22.5" customHeight="1">
      <c r="A23" s="71" t="s">
        <v>77</v>
      </c>
      <c r="B23" s="641" t="s">
        <v>78</v>
      </c>
      <c r="C23" s="642"/>
      <c r="D23" s="87"/>
      <c r="E23" s="87"/>
    </row>
    <row r="24" spans="1:5" ht="9.75">
      <c r="A24" s="71" t="s">
        <v>79</v>
      </c>
      <c r="B24" s="641" t="s">
        <v>80</v>
      </c>
      <c r="C24" s="642"/>
      <c r="D24" s="87">
        <v>-48148</v>
      </c>
      <c r="E24" s="87">
        <v>72582</v>
      </c>
    </row>
    <row r="25" spans="1:5" ht="22.5" customHeight="1">
      <c r="A25" s="72" t="s">
        <v>81</v>
      </c>
      <c r="B25" s="643" t="s">
        <v>82</v>
      </c>
      <c r="C25" s="643"/>
      <c r="D25" s="87">
        <v>0</v>
      </c>
      <c r="E25" s="87">
        <v>36040</v>
      </c>
    </row>
    <row r="26" spans="1:5" ht="29.25" customHeight="1">
      <c r="A26" s="70" t="s">
        <v>631</v>
      </c>
      <c r="B26" s="644" t="s">
        <v>83</v>
      </c>
      <c r="C26" s="645"/>
      <c r="D26" s="203">
        <f>SUM(D27:D30)</f>
        <v>-510523</v>
      </c>
      <c r="E26" s="203">
        <f>SUM(E27:E30)</f>
        <v>85034</v>
      </c>
    </row>
    <row r="27" spans="1:5" ht="9.75">
      <c r="A27" s="71" t="s">
        <v>84</v>
      </c>
      <c r="B27" s="646" t="s">
        <v>85</v>
      </c>
      <c r="C27" s="646"/>
      <c r="D27" s="87">
        <v>-1050025</v>
      </c>
      <c r="E27" s="87">
        <v>-12612</v>
      </c>
    </row>
    <row r="28" spans="1:5" ht="9.75">
      <c r="A28" s="71" t="s">
        <v>86</v>
      </c>
      <c r="B28" s="646" t="s">
        <v>87</v>
      </c>
      <c r="C28" s="646"/>
      <c r="D28" s="87">
        <v>1073000</v>
      </c>
      <c r="E28" s="87">
        <v>-211393</v>
      </c>
    </row>
    <row r="29" spans="1:5" ht="9.75">
      <c r="A29" s="71" t="s">
        <v>88</v>
      </c>
      <c r="B29" s="646" t="s">
        <v>89</v>
      </c>
      <c r="C29" s="646"/>
      <c r="D29" s="87">
        <v>-533498</v>
      </c>
      <c r="E29" s="87">
        <v>309039</v>
      </c>
    </row>
    <row r="30" spans="1:5" ht="22.5" customHeight="1">
      <c r="A30" s="73" t="s">
        <v>90</v>
      </c>
      <c r="B30" s="643" t="s">
        <v>91</v>
      </c>
      <c r="C30" s="643"/>
      <c r="D30" s="88">
        <v>0</v>
      </c>
      <c r="E30" s="88"/>
    </row>
    <row r="31" spans="1:5" ht="22.5" customHeight="1">
      <c r="A31" s="73"/>
      <c r="B31" s="647" t="s">
        <v>92</v>
      </c>
      <c r="C31" s="647"/>
      <c r="D31" s="204">
        <f>D11+D12+D26</f>
        <v>1149922</v>
      </c>
      <c r="E31" s="204">
        <f>E11+E12+E26</f>
        <v>2104274</v>
      </c>
    </row>
    <row r="32" spans="1:5" ht="9.75">
      <c r="A32" s="71" t="s">
        <v>633</v>
      </c>
      <c r="B32" s="641" t="s">
        <v>665</v>
      </c>
      <c r="C32" s="642"/>
      <c r="D32" s="87">
        <v>57</v>
      </c>
      <c r="E32" s="87">
        <v>473</v>
      </c>
    </row>
    <row r="33" spans="1:5" ht="9.75">
      <c r="A33" s="71" t="s">
        <v>635</v>
      </c>
      <c r="B33" s="641" t="s">
        <v>667</v>
      </c>
      <c r="C33" s="642"/>
      <c r="D33" s="87">
        <v>-10856</v>
      </c>
      <c r="E33" s="87">
        <v>-20248</v>
      </c>
    </row>
    <row r="34" spans="1:5" ht="9.75">
      <c r="A34" s="648" t="s">
        <v>637</v>
      </c>
      <c r="B34" s="643" t="s">
        <v>93</v>
      </c>
      <c r="C34" s="643"/>
      <c r="D34" s="651"/>
      <c r="E34" s="651"/>
    </row>
    <row r="35" spans="1:5" ht="9.75">
      <c r="A35" s="648"/>
      <c r="B35" s="643"/>
      <c r="C35" s="643"/>
      <c r="D35" s="651"/>
      <c r="E35" s="651"/>
    </row>
    <row r="36" spans="1:5" ht="22.5" customHeight="1">
      <c r="A36" s="71" t="s">
        <v>639</v>
      </c>
      <c r="B36" s="641" t="s">
        <v>670</v>
      </c>
      <c r="C36" s="642"/>
      <c r="D36" s="87"/>
      <c r="E36" s="87"/>
    </row>
    <row r="37" spans="1:5" ht="9.75">
      <c r="A37" s="71"/>
      <c r="B37" s="649" t="s">
        <v>94</v>
      </c>
      <c r="C37" s="650"/>
      <c r="D37" s="203">
        <f>SUM(D31+D32+D33+D34+D36)</f>
        <v>1139123</v>
      </c>
      <c r="E37" s="203">
        <f>SUM(E31+E32+E33+E34+E36)</f>
        <v>2084499</v>
      </c>
    </row>
    <row r="38" spans="1:5" ht="22.5" customHeight="1">
      <c r="A38" s="71" t="s">
        <v>641</v>
      </c>
      <c r="B38" s="641" t="s">
        <v>222</v>
      </c>
      <c r="C38" s="642"/>
      <c r="D38" s="87"/>
      <c r="E38" s="87"/>
    </row>
    <row r="39" spans="1:5" ht="9.75">
      <c r="A39" s="71" t="s">
        <v>643</v>
      </c>
      <c r="B39" s="641" t="s">
        <v>675</v>
      </c>
      <c r="C39" s="642"/>
      <c r="D39" s="87"/>
      <c r="E39" s="87"/>
    </row>
    <row r="40" spans="1:5" ht="9.75">
      <c r="A40" s="71" t="s">
        <v>646</v>
      </c>
      <c r="B40" s="641" t="s">
        <v>677</v>
      </c>
      <c r="C40" s="642"/>
      <c r="D40" s="87"/>
      <c r="E40" s="87"/>
    </row>
    <row r="41" spans="1:5" ht="9.75">
      <c r="A41" s="71"/>
      <c r="B41" s="649" t="s">
        <v>95</v>
      </c>
      <c r="C41" s="650"/>
      <c r="D41" s="203">
        <f>SUM(D37+D38+D39+D40)</f>
        <v>1139123</v>
      </c>
      <c r="E41" s="203">
        <f>SUM(E37+E38+E39+E40)</f>
        <v>2084499</v>
      </c>
    </row>
    <row r="42" spans="1:5" ht="11.25">
      <c r="A42" s="652" t="s">
        <v>678</v>
      </c>
      <c r="B42" s="653"/>
      <c r="C42" s="653"/>
      <c r="D42" s="653"/>
      <c r="E42" s="654"/>
    </row>
    <row r="43" spans="1:5" ht="9.75">
      <c r="A43" s="71" t="s">
        <v>679</v>
      </c>
      <c r="B43" s="646" t="s">
        <v>373</v>
      </c>
      <c r="C43" s="646"/>
      <c r="D43" s="1"/>
      <c r="E43" s="1"/>
    </row>
    <row r="44" spans="1:5" ht="9.75">
      <c r="A44" s="71" t="s">
        <v>680</v>
      </c>
      <c r="B44" s="646" t="s">
        <v>374</v>
      </c>
      <c r="C44" s="646"/>
      <c r="D44" s="1">
        <v>-4664704</v>
      </c>
      <c r="E44" s="87">
        <v>-1417170</v>
      </c>
    </row>
    <row r="45" spans="1:5" ht="27.75" customHeight="1">
      <c r="A45" s="73" t="s">
        <v>681</v>
      </c>
      <c r="B45" s="643" t="s">
        <v>103</v>
      </c>
      <c r="C45" s="643"/>
      <c r="D45" s="77"/>
      <c r="E45" s="77"/>
    </row>
    <row r="46" spans="1:5" ht="9.75">
      <c r="A46" s="71" t="s">
        <v>682</v>
      </c>
      <c r="B46" s="646" t="s">
        <v>683</v>
      </c>
      <c r="C46" s="646"/>
      <c r="D46" s="1"/>
      <c r="E46" s="1"/>
    </row>
    <row r="47" spans="1:5" ht="9.75">
      <c r="A47" s="71" t="s">
        <v>684</v>
      </c>
      <c r="B47" s="646" t="s">
        <v>685</v>
      </c>
      <c r="C47" s="646"/>
      <c r="D47" s="1">
        <v>50166</v>
      </c>
      <c r="E47" s="87">
        <v>7202</v>
      </c>
    </row>
    <row r="48" spans="1:5" ht="27.75" customHeight="1">
      <c r="A48" s="73" t="s">
        <v>686</v>
      </c>
      <c r="B48" s="643" t="s">
        <v>109</v>
      </c>
      <c r="C48" s="643"/>
      <c r="D48" s="77"/>
      <c r="E48" s="77"/>
    </row>
    <row r="49" spans="1:5" ht="22.5" customHeight="1">
      <c r="A49" s="73" t="s">
        <v>692</v>
      </c>
      <c r="B49" s="643" t="s">
        <v>214</v>
      </c>
      <c r="C49" s="643"/>
      <c r="D49" s="77"/>
      <c r="E49" s="77"/>
    </row>
    <row r="50" spans="1:5" ht="22.5" customHeight="1">
      <c r="A50" s="73" t="s">
        <v>694</v>
      </c>
      <c r="B50" s="643" t="s">
        <v>110</v>
      </c>
      <c r="C50" s="643"/>
      <c r="D50" s="77"/>
      <c r="E50" s="77"/>
    </row>
    <row r="51" spans="1:5" ht="22.5" customHeight="1">
      <c r="A51" s="72" t="s">
        <v>696</v>
      </c>
      <c r="B51" s="656" t="s">
        <v>111</v>
      </c>
      <c r="C51" s="656"/>
      <c r="D51" s="1"/>
      <c r="E51" s="1"/>
    </row>
    <row r="52" spans="1:5" ht="22.5" customHeight="1">
      <c r="A52" s="72" t="s">
        <v>697</v>
      </c>
      <c r="B52" s="656" t="s">
        <v>112</v>
      </c>
      <c r="C52" s="656"/>
      <c r="D52" s="1"/>
      <c r="E52" s="1"/>
    </row>
    <row r="53" spans="1:5" ht="9.75">
      <c r="A53" s="72" t="s">
        <v>699</v>
      </c>
      <c r="B53" s="655" t="s">
        <v>113</v>
      </c>
      <c r="C53" s="656"/>
      <c r="D53" s="1"/>
      <c r="E53" s="1"/>
    </row>
    <row r="54" spans="1:5" ht="9.75">
      <c r="A54" s="72" t="s">
        <v>700</v>
      </c>
      <c r="B54" s="655" t="s">
        <v>114</v>
      </c>
      <c r="C54" s="656"/>
      <c r="D54" s="1"/>
      <c r="E54" s="1"/>
    </row>
    <row r="55" spans="1:5" ht="22.5" customHeight="1">
      <c r="A55" s="72" t="s">
        <v>702</v>
      </c>
      <c r="B55" s="655" t="s">
        <v>115</v>
      </c>
      <c r="C55" s="656"/>
      <c r="D55" s="1"/>
      <c r="E55" s="1"/>
    </row>
    <row r="56" spans="1:5" ht="22.5" customHeight="1">
      <c r="A56" s="74" t="s">
        <v>704</v>
      </c>
      <c r="B56" s="655" t="s">
        <v>117</v>
      </c>
      <c r="C56" s="656"/>
      <c r="D56" s="1"/>
      <c r="E56" s="1"/>
    </row>
    <row r="57" spans="1:5" ht="9.75">
      <c r="A57" s="74" t="s">
        <v>116</v>
      </c>
      <c r="B57" s="655" t="s">
        <v>118</v>
      </c>
      <c r="C57" s="656"/>
      <c r="D57" s="1"/>
      <c r="E57" s="1"/>
    </row>
    <row r="58" spans="1:5" ht="9.75">
      <c r="A58" s="74" t="s">
        <v>707</v>
      </c>
      <c r="B58" s="657" t="s">
        <v>119</v>
      </c>
      <c r="C58" s="638"/>
      <c r="D58" s="1"/>
      <c r="E58" s="1"/>
    </row>
    <row r="59" spans="1:5" ht="9.75">
      <c r="A59" s="74" t="s">
        <v>709</v>
      </c>
      <c r="B59" s="657" t="s">
        <v>120</v>
      </c>
      <c r="C59" s="638"/>
      <c r="D59" s="1"/>
      <c r="E59" s="1"/>
    </row>
    <row r="60" spans="1:5" ht="9.75">
      <c r="A60" s="74" t="s">
        <v>711</v>
      </c>
      <c r="B60" s="657" t="s">
        <v>121</v>
      </c>
      <c r="C60" s="638"/>
      <c r="D60" s="1"/>
      <c r="E60" s="1"/>
    </row>
    <row r="61" spans="1:5" ht="9.75">
      <c r="A61" s="74" t="s">
        <v>713</v>
      </c>
      <c r="B61" s="657" t="s">
        <v>715</v>
      </c>
      <c r="C61" s="638"/>
      <c r="D61" s="1"/>
      <c r="E61" s="1"/>
    </row>
    <row r="62" spans="1:5" ht="9.75">
      <c r="A62" s="75" t="s">
        <v>397</v>
      </c>
      <c r="B62" s="658" t="s">
        <v>249</v>
      </c>
      <c r="C62" s="659"/>
      <c r="D62" s="205">
        <f>SUM(D43:D61)</f>
        <v>-4614538</v>
      </c>
      <c r="E62" s="205">
        <f>SUM(E43:E61)</f>
        <v>-1409968</v>
      </c>
    </row>
    <row r="63" spans="1:5" ht="11.25">
      <c r="A63" s="660" t="s">
        <v>716</v>
      </c>
      <c r="B63" s="661"/>
      <c r="C63" s="661"/>
      <c r="D63" s="662"/>
      <c r="E63" s="663"/>
    </row>
    <row r="64" spans="1:5" ht="9.75">
      <c r="A64" s="76" t="s">
        <v>587</v>
      </c>
      <c r="B64" s="664" t="s">
        <v>124</v>
      </c>
      <c r="C64" s="640"/>
      <c r="D64" s="206">
        <f>SUM(D65:D72)</f>
        <v>72360</v>
      </c>
      <c r="E64" s="206">
        <f>SUM(E65:E72)</f>
        <v>96381</v>
      </c>
    </row>
    <row r="65" spans="1:5" ht="9.75">
      <c r="A65" s="74" t="s">
        <v>717</v>
      </c>
      <c r="B65" s="657" t="s">
        <v>125</v>
      </c>
      <c r="C65" s="638"/>
      <c r="D65" s="1"/>
      <c r="E65" s="1"/>
    </row>
    <row r="66" spans="1:5" ht="9.75">
      <c r="A66" s="74" t="s">
        <v>719</v>
      </c>
      <c r="B66" s="657" t="s">
        <v>721</v>
      </c>
      <c r="C66" s="638"/>
      <c r="D66" s="1">
        <v>72360</v>
      </c>
      <c r="E66" s="1">
        <v>96381</v>
      </c>
    </row>
    <row r="67" spans="1:5" ht="9.75">
      <c r="A67" s="74" t="s">
        <v>761</v>
      </c>
      <c r="B67" s="657" t="s">
        <v>762</v>
      </c>
      <c r="C67" s="638"/>
      <c r="D67" s="1"/>
      <c r="E67" s="1"/>
    </row>
    <row r="68" spans="1:5" ht="9.75">
      <c r="A68" s="74" t="s">
        <v>763</v>
      </c>
      <c r="B68" s="657" t="s">
        <v>190</v>
      </c>
      <c r="C68" s="638"/>
      <c r="D68" s="1"/>
      <c r="E68" s="1"/>
    </row>
    <row r="69" spans="1:5" ht="9.75">
      <c r="A69" s="74" t="s">
        <v>765</v>
      </c>
      <c r="B69" s="657" t="s">
        <v>766</v>
      </c>
      <c r="C69" s="638"/>
      <c r="D69" s="1"/>
      <c r="E69" s="1"/>
    </row>
    <row r="70" spans="1:5" ht="9.75">
      <c r="A70" s="74" t="s">
        <v>767</v>
      </c>
      <c r="B70" s="657" t="s">
        <v>191</v>
      </c>
      <c r="C70" s="638"/>
      <c r="D70" s="1"/>
      <c r="E70" s="1"/>
    </row>
    <row r="71" spans="1:5" ht="22.5" customHeight="1">
      <c r="A71" s="74" t="s">
        <v>769</v>
      </c>
      <c r="B71" s="657" t="s">
        <v>722</v>
      </c>
      <c r="C71" s="638"/>
      <c r="D71" s="1" t="s">
        <v>858</v>
      </c>
      <c r="E71" s="1"/>
    </row>
    <row r="72" spans="1:5" ht="9.75">
      <c r="A72" s="74" t="s">
        <v>770</v>
      </c>
      <c r="B72" s="657" t="s">
        <v>192</v>
      </c>
      <c r="C72" s="638"/>
      <c r="D72" s="1" t="s">
        <v>858</v>
      </c>
      <c r="E72" s="1"/>
    </row>
    <row r="73" spans="1:5" ht="9.75">
      <c r="A73" s="76" t="s">
        <v>772</v>
      </c>
      <c r="B73" s="664" t="s">
        <v>757</v>
      </c>
      <c r="C73" s="640"/>
      <c r="D73" s="206">
        <f>SUM(D74:D82)</f>
        <v>3646217</v>
      </c>
      <c r="E73" s="206">
        <f>SUM(E74:E82)</f>
        <v>-493116</v>
      </c>
    </row>
    <row r="74" spans="1:5" ht="9.75">
      <c r="A74" s="74" t="s">
        <v>773</v>
      </c>
      <c r="B74" s="657" t="s">
        <v>193</v>
      </c>
      <c r="C74" s="638"/>
      <c r="D74" s="1" t="s">
        <v>858</v>
      </c>
      <c r="E74" s="1"/>
    </row>
    <row r="75" spans="1:5" ht="9.75">
      <c r="A75" s="74" t="s">
        <v>775</v>
      </c>
      <c r="B75" s="657" t="s">
        <v>194</v>
      </c>
      <c r="C75" s="638"/>
      <c r="D75" s="1"/>
      <c r="E75" s="1"/>
    </row>
    <row r="76" spans="1:5" ht="22.5" customHeight="1">
      <c r="A76" s="74" t="s">
        <v>777</v>
      </c>
      <c r="B76" s="657" t="s">
        <v>195</v>
      </c>
      <c r="C76" s="638"/>
      <c r="D76" s="1">
        <v>3936026</v>
      </c>
      <c r="E76" s="1"/>
    </row>
    <row r="77" spans="1:5" ht="22.5" customHeight="1">
      <c r="A77" s="74" t="s">
        <v>778</v>
      </c>
      <c r="B77" s="657" t="s">
        <v>196</v>
      </c>
      <c r="C77" s="638"/>
      <c r="D77" s="1">
        <v>-289809</v>
      </c>
      <c r="E77" s="1">
        <v>-493116</v>
      </c>
    </row>
    <row r="78" spans="1:5" ht="9.75">
      <c r="A78" s="74" t="s">
        <v>779</v>
      </c>
      <c r="B78" s="657" t="s">
        <v>197</v>
      </c>
      <c r="C78" s="638"/>
      <c r="D78" s="1" t="s">
        <v>858</v>
      </c>
      <c r="E78" s="1" t="s">
        <v>858</v>
      </c>
    </row>
    <row r="79" spans="1:5" ht="9.75">
      <c r="A79" s="74" t="s">
        <v>781</v>
      </c>
      <c r="B79" s="657" t="s">
        <v>782</v>
      </c>
      <c r="C79" s="638"/>
      <c r="D79" s="1"/>
      <c r="E79" s="1" t="s">
        <v>858</v>
      </c>
    </row>
    <row r="80" spans="1:5" ht="9.75">
      <c r="A80" s="74" t="s">
        <v>783</v>
      </c>
      <c r="B80" s="657" t="s">
        <v>198</v>
      </c>
      <c r="C80" s="638"/>
      <c r="D80" s="1"/>
      <c r="E80" s="1"/>
    </row>
    <row r="81" spans="1:5" ht="22.5" customHeight="1">
      <c r="A81" s="74" t="s">
        <v>784</v>
      </c>
      <c r="B81" s="657" t="s">
        <v>199</v>
      </c>
      <c r="C81" s="638"/>
      <c r="D81" s="1" t="s">
        <v>858</v>
      </c>
      <c r="E81" s="1" t="s">
        <v>858</v>
      </c>
    </row>
    <row r="82" spans="1:5" ht="22.5" customHeight="1">
      <c r="A82" s="74" t="s">
        <v>785</v>
      </c>
      <c r="B82" s="657" t="s">
        <v>756</v>
      </c>
      <c r="C82" s="638"/>
      <c r="D82" s="1"/>
      <c r="E82" s="1"/>
    </row>
    <row r="83" spans="1:5" ht="9.75">
      <c r="A83" s="74" t="s">
        <v>787</v>
      </c>
      <c r="B83" s="657" t="s">
        <v>200</v>
      </c>
      <c r="C83" s="638"/>
      <c r="D83" s="1"/>
      <c r="E83" s="1"/>
    </row>
    <row r="84" spans="1:5" ht="22.5" customHeight="1">
      <c r="A84" s="74" t="s">
        <v>789</v>
      </c>
      <c r="B84" s="657" t="s">
        <v>201</v>
      </c>
      <c r="C84" s="638"/>
      <c r="D84" s="1" t="s">
        <v>858</v>
      </c>
      <c r="E84" s="1">
        <v>-472000</v>
      </c>
    </row>
    <row r="85" spans="1:5" ht="22.5" customHeight="1">
      <c r="A85" s="74" t="s">
        <v>791</v>
      </c>
      <c r="B85" s="657" t="s">
        <v>206</v>
      </c>
      <c r="C85" s="638"/>
      <c r="D85" s="1"/>
      <c r="E85" s="1"/>
    </row>
    <row r="86" spans="1:5" ht="22.5" customHeight="1">
      <c r="A86" s="74" t="s">
        <v>794</v>
      </c>
      <c r="B86" s="657" t="s">
        <v>207</v>
      </c>
      <c r="C86" s="638"/>
      <c r="D86" s="1"/>
      <c r="E86" s="1"/>
    </row>
    <row r="87" spans="1:5" ht="9.75">
      <c r="A87" s="74" t="s">
        <v>801</v>
      </c>
      <c r="B87" s="657" t="s">
        <v>208</v>
      </c>
      <c r="C87" s="638"/>
      <c r="D87" s="1"/>
      <c r="E87" s="1"/>
    </row>
    <row r="88" spans="1:5" ht="9.75">
      <c r="A88" s="74" t="s">
        <v>803</v>
      </c>
      <c r="B88" s="657" t="s">
        <v>19</v>
      </c>
      <c r="C88" s="638"/>
      <c r="D88" s="1"/>
      <c r="E88" s="1"/>
    </row>
    <row r="89" spans="1:5" ht="9.75">
      <c r="A89" s="74" t="s">
        <v>20</v>
      </c>
      <c r="B89" s="657" t="s">
        <v>21</v>
      </c>
      <c r="C89" s="638"/>
      <c r="D89" s="1"/>
      <c r="E89" s="1"/>
    </row>
    <row r="90" spans="1:5" ht="9.75">
      <c r="A90" s="75" t="s">
        <v>437</v>
      </c>
      <c r="B90" s="658" t="s">
        <v>209</v>
      </c>
      <c r="C90" s="659"/>
      <c r="D90" s="205">
        <f>SUM(D83:D89)+D73+D64</f>
        <v>3718577</v>
      </c>
      <c r="E90" s="205">
        <f>SUM(E83:E89)+E73+E64</f>
        <v>-868735</v>
      </c>
    </row>
    <row r="91" spans="1:5" ht="9.75">
      <c r="A91" s="75" t="s">
        <v>472</v>
      </c>
      <c r="B91" s="658" t="s">
        <v>720</v>
      </c>
      <c r="C91" s="659"/>
      <c r="D91" s="206">
        <f>D41+D62+D90</f>
        <v>243162</v>
      </c>
      <c r="E91" s="206">
        <f>E41+E62+E90</f>
        <v>-194204</v>
      </c>
    </row>
    <row r="92" spans="1:5" ht="9.75">
      <c r="A92" s="75" t="s">
        <v>592</v>
      </c>
      <c r="B92" s="658" t="s">
        <v>210</v>
      </c>
      <c r="C92" s="659"/>
      <c r="D92" s="1">
        <v>276607</v>
      </c>
      <c r="E92" s="1">
        <v>470811</v>
      </c>
    </row>
    <row r="93" spans="1:5" ht="22.5" customHeight="1">
      <c r="A93" s="75" t="s">
        <v>593</v>
      </c>
      <c r="B93" s="658" t="s">
        <v>211</v>
      </c>
      <c r="C93" s="659"/>
      <c r="D93" s="1">
        <v>33445</v>
      </c>
      <c r="E93" s="1">
        <v>276607</v>
      </c>
    </row>
    <row r="94" spans="1:5" ht="22.5" customHeight="1">
      <c r="A94" s="75" t="s">
        <v>594</v>
      </c>
      <c r="B94" s="658" t="s">
        <v>212</v>
      </c>
      <c r="C94" s="659"/>
      <c r="D94" s="1"/>
      <c r="E94" s="1" t="s">
        <v>858</v>
      </c>
    </row>
    <row r="95" spans="1:5" ht="22.5" customHeight="1">
      <c r="A95" s="75" t="s">
        <v>595</v>
      </c>
      <c r="B95" s="658" t="s">
        <v>213</v>
      </c>
      <c r="C95" s="659"/>
      <c r="D95" s="1">
        <v>33445</v>
      </c>
      <c r="E95" s="1">
        <v>276607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52" t="s">
        <v>824</v>
      </c>
      <c r="B1" s="552"/>
      <c r="C1" s="552"/>
      <c r="D1" s="552"/>
      <c r="E1" s="552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41" t="s">
        <v>263</v>
      </c>
      <c r="B2" s="551"/>
      <c r="C2" s="548"/>
      <c r="D2" s="587"/>
      <c r="E2" s="588"/>
      <c r="F2" s="190"/>
    </row>
    <row r="3" spans="1:12" ht="15.75">
      <c r="A3" s="541" t="s">
        <v>262</v>
      </c>
      <c r="B3" s="551"/>
      <c r="C3" s="553"/>
      <c r="D3" s="608"/>
      <c r="E3" s="609"/>
      <c r="F3" s="190"/>
      <c r="G3" s="36"/>
      <c r="H3" s="36"/>
      <c r="I3" s="36"/>
      <c r="J3" s="36"/>
      <c r="K3" s="36"/>
      <c r="L3" s="36"/>
    </row>
    <row r="4" spans="1:5" ht="15.75">
      <c r="A4" s="541" t="s">
        <v>623</v>
      </c>
      <c r="B4" s="551"/>
      <c r="C4" s="466" t="str">
        <f>IF(ISBLANK(Polročná_správa!B12),"  ",Polročná_správa!B12)</f>
        <v>MINERÁLNE VODY a.s.</v>
      </c>
      <c r="D4" s="674"/>
      <c r="E4" s="675"/>
    </row>
    <row r="5" spans="1:5" ht="15.75">
      <c r="A5" s="541" t="s">
        <v>375</v>
      </c>
      <c r="B5" s="542"/>
      <c r="C5" s="466" t="str">
        <f>IF(ISBLANK(Polročná_správa!E6),"  ",Polročná_správa!E6)</f>
        <v>31711464</v>
      </c>
      <c r="D5" s="676"/>
      <c r="E5" s="677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70" t="s">
        <v>588</v>
      </c>
      <c r="B7" s="671"/>
      <c r="C7" s="669" t="s">
        <v>752</v>
      </c>
      <c r="D7" s="678" t="s">
        <v>590</v>
      </c>
      <c r="E7" s="678" t="s">
        <v>589</v>
      </c>
    </row>
    <row r="8" spans="1:5" ht="44.25" customHeight="1">
      <c r="A8" s="672"/>
      <c r="B8" s="673"/>
      <c r="C8" s="669"/>
      <c r="D8" s="545"/>
      <c r="E8" s="545" t="s">
        <v>260</v>
      </c>
    </row>
    <row r="9" spans="1:5" ht="12.75">
      <c r="A9" s="667"/>
      <c r="B9" s="668"/>
      <c r="C9" s="113"/>
      <c r="D9" s="137"/>
      <c r="E9" s="137"/>
    </row>
    <row r="10" spans="1:5" ht="12.75">
      <c r="A10" s="667"/>
      <c r="B10" s="668"/>
      <c r="C10" s="113"/>
      <c r="D10" s="1"/>
      <c r="E10" s="1"/>
    </row>
    <row r="11" spans="1:5" ht="12.75">
      <c r="A11" s="667"/>
      <c r="B11" s="668"/>
      <c r="C11" s="113"/>
      <c r="D11" s="137"/>
      <c r="E11" s="137"/>
    </row>
    <row r="12" spans="1:5" ht="12.75">
      <c r="A12" s="667"/>
      <c r="B12" s="668"/>
      <c r="C12" s="113"/>
      <c r="D12" s="137"/>
      <c r="E12" s="137"/>
    </row>
    <row r="13" spans="1:5" ht="12.75">
      <c r="A13" s="667"/>
      <c r="B13" s="668"/>
      <c r="C13" s="113"/>
      <c r="D13" s="1"/>
      <c r="E13" s="1"/>
    </row>
    <row r="14" spans="1:5" ht="12.75">
      <c r="A14" s="667"/>
      <c r="B14" s="668"/>
      <c r="C14" s="113"/>
      <c r="D14" s="1"/>
      <c r="E14" s="1"/>
    </row>
    <row r="15" spans="1:5" ht="12.75">
      <c r="A15" s="667"/>
      <c r="B15" s="668"/>
      <c r="C15" s="113"/>
      <c r="D15" s="1"/>
      <c r="E15" s="1"/>
    </row>
    <row r="16" spans="1:5" ht="12.75">
      <c r="A16" s="667"/>
      <c r="B16" s="668"/>
      <c r="C16" s="113"/>
      <c r="D16" s="1"/>
      <c r="E16" s="1"/>
    </row>
    <row r="17" spans="1:5" ht="12.75">
      <c r="A17" s="667"/>
      <c r="B17" s="668"/>
      <c r="C17" s="113"/>
      <c r="D17" s="1"/>
      <c r="E17" s="1"/>
    </row>
    <row r="18" spans="1:5" ht="12.75">
      <c r="A18" s="667"/>
      <c r="B18" s="668"/>
      <c r="C18" s="113"/>
      <c r="D18" s="1"/>
      <c r="E18" s="1"/>
    </row>
    <row r="19" spans="1:5" ht="12.75">
      <c r="A19" s="667"/>
      <c r="B19" s="668"/>
      <c r="C19" s="113"/>
      <c r="D19" s="1"/>
      <c r="E19" s="1"/>
    </row>
    <row r="20" spans="1:5" ht="12.75">
      <c r="A20" s="667"/>
      <c r="B20" s="668"/>
      <c r="C20" s="113"/>
      <c r="D20" s="1"/>
      <c r="E20" s="1"/>
    </row>
    <row r="21" spans="1:5" ht="12.75">
      <c r="A21" s="667"/>
      <c r="B21" s="668"/>
      <c r="C21" s="113"/>
      <c r="D21" s="137"/>
      <c r="E21" s="137"/>
    </row>
    <row r="22" spans="1:5" ht="12.75">
      <c r="A22" s="667"/>
      <c r="B22" s="668"/>
      <c r="C22" s="113"/>
      <c r="D22" s="1"/>
      <c r="E22" s="1"/>
    </row>
    <row r="23" spans="1:5" ht="12.75">
      <c r="A23" s="667"/>
      <c r="B23" s="668"/>
      <c r="C23" s="113"/>
      <c r="D23" s="1"/>
      <c r="E23" s="1"/>
    </row>
    <row r="24" spans="1:5" ht="12.75">
      <c r="A24" s="667"/>
      <c r="B24" s="668"/>
      <c r="C24" s="113"/>
      <c r="D24" s="1"/>
      <c r="E24" s="1"/>
    </row>
    <row r="25" spans="1:5" ht="12.75">
      <c r="A25" s="667"/>
      <c r="B25" s="668"/>
      <c r="C25" s="113"/>
      <c r="D25" s="1"/>
      <c r="E25" s="1"/>
    </row>
    <row r="26" spans="1:5" ht="12.75">
      <c r="A26" s="667"/>
      <c r="B26" s="668"/>
      <c r="C26" s="113"/>
      <c r="D26" s="1"/>
      <c r="E26" s="1"/>
    </row>
    <row r="27" spans="1:5" ht="12.75">
      <c r="A27" s="667"/>
      <c r="B27" s="668"/>
      <c r="C27" s="113"/>
      <c r="D27" s="1"/>
      <c r="E27" s="1"/>
    </row>
    <row r="28" spans="1:5" ht="12.75">
      <c r="A28" s="667"/>
      <c r="B28" s="668"/>
      <c r="C28" s="113"/>
      <c r="D28" s="1"/>
      <c r="E28" s="1"/>
    </row>
    <row r="29" spans="1:5" ht="12.75">
      <c r="A29" s="667"/>
      <c r="B29" s="668"/>
      <c r="C29" s="113"/>
      <c r="D29" s="1"/>
      <c r="E29" s="1"/>
    </row>
    <row r="30" spans="1:5" ht="12.75">
      <c r="A30" s="667"/>
      <c r="B30" s="668"/>
      <c r="C30" s="113"/>
      <c r="D30" s="1"/>
      <c r="E30" s="1"/>
    </row>
    <row r="31" spans="1:5" ht="12.75">
      <c r="A31" s="667"/>
      <c r="B31" s="668"/>
      <c r="C31" s="113"/>
      <c r="D31" s="137"/>
      <c r="E31" s="137"/>
    </row>
    <row r="32" spans="1:5" ht="12.75">
      <c r="A32" s="667"/>
      <c r="B32" s="668"/>
      <c r="C32" s="113"/>
      <c r="D32" s="1"/>
      <c r="E32" s="1"/>
    </row>
    <row r="33" spans="1:5" ht="12.75">
      <c r="A33" s="667"/>
      <c r="B33" s="668"/>
      <c r="C33" s="113"/>
      <c r="D33" s="1"/>
      <c r="E33" s="1"/>
    </row>
    <row r="34" spans="1:5" ht="12.75">
      <c r="A34" s="667"/>
      <c r="B34" s="668"/>
      <c r="C34" s="113"/>
      <c r="D34" s="1"/>
      <c r="E34" s="1"/>
    </row>
    <row r="35" spans="1:5" ht="12.75">
      <c r="A35" s="667"/>
      <c r="B35" s="668"/>
      <c r="C35" s="113"/>
      <c r="D35" s="1"/>
      <c r="E35" s="1"/>
    </row>
    <row r="36" spans="1:5" ht="12.75">
      <c r="A36" s="667"/>
      <c r="B36" s="668"/>
      <c r="C36" s="113"/>
      <c r="D36" s="1"/>
      <c r="E36" s="1"/>
    </row>
    <row r="37" spans="1:5" ht="12.75">
      <c r="A37" s="667"/>
      <c r="B37" s="668"/>
      <c r="C37" s="113"/>
      <c r="D37" s="1"/>
      <c r="E37" s="1"/>
    </row>
    <row r="38" spans="1:5" ht="12.75">
      <c r="A38" s="667"/>
      <c r="B38" s="668"/>
      <c r="C38" s="113"/>
      <c r="D38" s="1"/>
      <c r="E38" s="1"/>
    </row>
    <row r="39" spans="1:5" ht="12.75">
      <c r="A39" s="667"/>
      <c r="B39" s="668"/>
      <c r="C39" s="113"/>
      <c r="D39" s="1"/>
      <c r="E39" s="1"/>
    </row>
    <row r="40" spans="1:5" ht="12.75">
      <c r="A40" s="667"/>
      <c r="B40" s="668"/>
      <c r="C40" s="113"/>
      <c r="D40" s="137"/>
      <c r="E40" s="137"/>
    </row>
    <row r="41" spans="1:5" ht="12.75">
      <c r="A41" s="667"/>
      <c r="B41" s="668"/>
      <c r="C41" s="113"/>
      <c r="D41" s="137"/>
      <c r="E41" s="137"/>
    </row>
    <row r="42" spans="1:5" ht="12.75">
      <c r="A42" s="667"/>
      <c r="B42" s="668"/>
      <c r="C42" s="113"/>
      <c r="D42" s="1"/>
      <c r="E42" s="1"/>
    </row>
    <row r="43" spans="1:5" ht="12.75">
      <c r="A43" s="667"/>
      <c r="B43" s="668"/>
      <c r="C43" s="113"/>
      <c r="D43" s="1"/>
      <c r="E43" s="1"/>
    </row>
    <row r="44" spans="1:5" ht="12.75">
      <c r="A44" s="667"/>
      <c r="B44" s="668"/>
      <c r="C44" s="113"/>
      <c r="D44" s="1"/>
      <c r="E44" s="1"/>
    </row>
    <row r="45" spans="1:5" ht="12.75">
      <c r="A45" s="667"/>
      <c r="B45" s="668"/>
      <c r="C45" s="113"/>
      <c r="D45" s="1"/>
      <c r="E45" s="1"/>
    </row>
    <row r="46" spans="1:5" ht="12.75">
      <c r="A46" s="667"/>
      <c r="B46" s="668"/>
      <c r="C46" s="113"/>
      <c r="D46" s="1"/>
      <c r="E46" s="1"/>
    </row>
    <row r="47" spans="1:5" ht="12.75">
      <c r="A47" s="667"/>
      <c r="B47" s="668"/>
      <c r="C47" s="113"/>
      <c r="D47" s="1"/>
      <c r="E47" s="1"/>
    </row>
    <row r="48" spans="1:5" ht="12.75">
      <c r="A48" s="667"/>
      <c r="B48" s="668"/>
      <c r="C48" s="113"/>
      <c r="D48" s="1"/>
      <c r="E48" s="1"/>
    </row>
    <row r="49" spans="1:5" ht="12.75">
      <c r="A49" s="667"/>
      <c r="B49" s="668"/>
      <c r="C49" s="113"/>
      <c r="D49" s="137"/>
      <c r="E49" s="137"/>
    </row>
    <row r="50" spans="1:5" ht="12.75">
      <c r="A50" s="667"/>
      <c r="B50" s="668"/>
      <c r="C50" s="113"/>
      <c r="D50" s="1"/>
      <c r="E50" s="1"/>
    </row>
    <row r="51" spans="1:5" ht="12.75">
      <c r="A51" s="667"/>
      <c r="B51" s="668"/>
      <c r="C51" s="113"/>
      <c r="D51" s="1"/>
      <c r="E51" s="1"/>
    </row>
    <row r="52" spans="1:5" ht="12.75">
      <c r="A52" s="667"/>
      <c r="B52" s="668"/>
      <c r="C52" s="113"/>
      <c r="D52" s="1"/>
      <c r="E52" s="1"/>
    </row>
    <row r="53" spans="1:5" ht="12.75">
      <c r="A53" s="667"/>
      <c r="B53" s="668"/>
      <c r="C53" s="113"/>
      <c r="D53" s="1"/>
      <c r="E53" s="1"/>
    </row>
    <row r="54" spans="1:5" ht="12.75">
      <c r="A54" s="667"/>
      <c r="B54" s="668"/>
      <c r="C54" s="113"/>
      <c r="D54" s="1"/>
      <c r="E54" s="1"/>
    </row>
    <row r="55" spans="1:5" ht="12.75">
      <c r="A55" s="667"/>
      <c r="B55" s="668"/>
      <c r="C55" s="113"/>
      <c r="D55" s="1"/>
      <c r="E55" s="1"/>
    </row>
    <row r="56" spans="1:5" ht="12.75">
      <c r="A56" s="667"/>
      <c r="B56" s="668"/>
      <c r="C56" s="113"/>
      <c r="D56" s="137"/>
      <c r="E56" s="137"/>
    </row>
    <row r="57" spans="1:5" ht="12.75">
      <c r="A57" s="667"/>
      <c r="B57" s="668"/>
      <c r="C57" s="113"/>
      <c r="D57" s="1"/>
      <c r="E57" s="1"/>
    </row>
    <row r="58" spans="1:5" ht="12.75">
      <c r="A58" s="667"/>
      <c r="B58" s="668"/>
      <c r="C58" s="113"/>
      <c r="D58" s="1"/>
      <c r="E58" s="1"/>
    </row>
    <row r="59" spans="1:5" ht="12.75">
      <c r="A59" s="667"/>
      <c r="B59" s="668"/>
      <c r="C59" s="113"/>
      <c r="D59" s="1"/>
      <c r="E59" s="1"/>
    </row>
    <row r="60" spans="1:5" ht="12.75">
      <c r="A60" s="667"/>
      <c r="B60" s="668"/>
      <c r="C60" s="113"/>
      <c r="D60" s="1"/>
      <c r="E60" s="1"/>
    </row>
    <row r="61" spans="1:5" ht="12.75">
      <c r="A61" s="667"/>
      <c r="B61" s="668"/>
      <c r="C61" s="113"/>
      <c r="D61" s="1"/>
      <c r="E61" s="1"/>
    </row>
    <row r="62" spans="1:5" ht="12.75">
      <c r="A62" s="667"/>
      <c r="B62" s="668"/>
      <c r="C62" s="113"/>
      <c r="D62" s="1"/>
      <c r="E62" s="1"/>
    </row>
    <row r="63" spans="1:5" ht="12.75">
      <c r="A63" s="667"/>
      <c r="B63" s="668"/>
      <c r="C63" s="113"/>
      <c r="D63" s="1"/>
      <c r="E63" s="1"/>
    </row>
    <row r="64" spans="1:5" ht="12.75">
      <c r="A64" s="667"/>
      <c r="B64" s="668"/>
      <c r="C64" s="113"/>
      <c r="D64" s="137"/>
      <c r="E64" s="137"/>
    </row>
    <row r="65" spans="1:5" ht="12.75">
      <c r="A65" s="667"/>
      <c r="B65" s="668"/>
      <c r="C65" s="113"/>
      <c r="D65" s="1"/>
      <c r="E65" s="1"/>
    </row>
    <row r="66" spans="1:5" ht="12.75">
      <c r="A66" s="667"/>
      <c r="B66" s="668"/>
      <c r="C66" s="113"/>
      <c r="D66" s="1"/>
      <c r="E66" s="1"/>
    </row>
    <row r="67" spans="1:5" ht="12.75">
      <c r="A67" s="667"/>
      <c r="B67" s="668"/>
      <c r="C67" s="113"/>
      <c r="D67" s="1"/>
      <c r="E67" s="1"/>
    </row>
    <row r="68" spans="1:5" ht="12.75">
      <c r="A68" s="667"/>
      <c r="B68" s="668"/>
      <c r="C68" s="113"/>
      <c r="D68" s="1"/>
      <c r="E68" s="1"/>
    </row>
    <row r="69" spans="1:5" ht="12.75">
      <c r="A69" s="667"/>
      <c r="B69" s="668"/>
      <c r="C69" s="113"/>
      <c r="D69" s="1"/>
      <c r="E69" s="1"/>
    </row>
    <row r="70" spans="1:5" ht="12.75">
      <c r="A70" s="667"/>
      <c r="B70" s="668"/>
      <c r="C70" s="113"/>
      <c r="D70" s="137"/>
      <c r="E70" s="137"/>
    </row>
    <row r="71" spans="1:5" ht="12.75">
      <c r="A71" s="667"/>
      <c r="B71" s="668"/>
      <c r="C71" s="113"/>
      <c r="D71" s="1"/>
      <c r="E71" s="1"/>
    </row>
    <row r="72" spans="1:5" ht="12.75">
      <c r="A72" s="667"/>
      <c r="B72" s="668"/>
      <c r="C72" s="113"/>
      <c r="D72" s="1"/>
      <c r="E72" s="1"/>
    </row>
    <row r="73" spans="1:5" ht="12.75">
      <c r="A73" s="667"/>
      <c r="B73" s="668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25:B25"/>
    <mergeCell ref="A26:B26"/>
    <mergeCell ref="A27:B27"/>
    <mergeCell ref="A28:B28"/>
    <mergeCell ref="A24:B24"/>
    <mergeCell ref="A17:B17"/>
    <mergeCell ref="A18:B18"/>
    <mergeCell ref="A19:B19"/>
    <mergeCell ref="A20:B20"/>
    <mergeCell ref="A29:B29"/>
    <mergeCell ref="A16:B16"/>
    <mergeCell ref="A11:B11"/>
    <mergeCell ref="A12:B12"/>
    <mergeCell ref="A21:B21"/>
    <mergeCell ref="A22:B22"/>
    <mergeCell ref="A23:B23"/>
    <mergeCell ref="C4:E4"/>
    <mergeCell ref="A5:B5"/>
    <mergeCell ref="C5:E5"/>
    <mergeCell ref="A13:B13"/>
    <mergeCell ref="A14:B14"/>
    <mergeCell ref="A15:B15"/>
    <mergeCell ref="A2:B2"/>
    <mergeCell ref="A9:B9"/>
    <mergeCell ref="A10:B10"/>
    <mergeCell ref="A1:E1"/>
    <mergeCell ref="A3:B3"/>
    <mergeCell ref="C3:E3"/>
    <mergeCell ref="C7:C8"/>
    <mergeCell ref="A7:B8"/>
    <mergeCell ref="A4:B4"/>
    <mergeCell ref="C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52" t="s">
        <v>825</v>
      </c>
      <c r="B1" s="552"/>
      <c r="C1" s="552"/>
      <c r="D1" s="552"/>
      <c r="E1" s="552"/>
      <c r="F1" s="552"/>
      <c r="G1" s="552"/>
    </row>
    <row r="2" spans="1:7" s="35" customFormat="1" ht="15.75">
      <c r="A2" s="541" t="s">
        <v>263</v>
      </c>
      <c r="B2" s="551"/>
      <c r="C2" s="548"/>
      <c r="D2" s="549"/>
      <c r="E2" s="549"/>
      <c r="F2" s="549"/>
      <c r="G2" s="550"/>
    </row>
    <row r="3" spans="1:7" ht="15.75">
      <c r="A3" s="541" t="s">
        <v>262</v>
      </c>
      <c r="B3" s="551"/>
      <c r="C3" s="548"/>
      <c r="D3" s="549"/>
      <c r="E3" s="549"/>
      <c r="F3" s="549"/>
      <c r="G3" s="550"/>
    </row>
    <row r="4" spans="1:7" ht="15.75">
      <c r="A4" s="541" t="s">
        <v>623</v>
      </c>
      <c r="B4" s="551"/>
      <c r="C4" s="466" t="str">
        <f>IF(ISBLANK(Polročná_správa!B12),"  ",Polročná_správa!B12)</f>
        <v>MINERÁLNE VODY a.s.</v>
      </c>
      <c r="D4" s="674"/>
      <c r="E4" s="674"/>
      <c r="F4" s="674"/>
      <c r="G4" s="675"/>
    </row>
    <row r="5" spans="1:32" ht="15.75">
      <c r="A5" s="541" t="s">
        <v>375</v>
      </c>
      <c r="B5" s="542"/>
      <c r="C5" s="466" t="str">
        <f>IF(ISBLANK(Polročná_správa!E6),"  ",Polročná_správa!E6)</f>
        <v>31711464</v>
      </c>
      <c r="D5" s="676"/>
      <c r="E5" s="676"/>
      <c r="F5" s="676"/>
      <c r="G5" s="677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70" t="s">
        <v>588</v>
      </c>
      <c r="B7" s="671"/>
      <c r="C7" s="669" t="s">
        <v>752</v>
      </c>
      <c r="D7" s="678" t="s">
        <v>590</v>
      </c>
      <c r="E7" s="678" t="s">
        <v>753</v>
      </c>
      <c r="F7" s="99"/>
      <c r="G7" s="678" t="s">
        <v>261</v>
      </c>
    </row>
    <row r="8" spans="1:7" ht="35.25" customHeight="1">
      <c r="A8" s="672"/>
      <c r="B8" s="673"/>
      <c r="C8" s="669"/>
      <c r="D8" s="545"/>
      <c r="E8" s="545" t="s">
        <v>260</v>
      </c>
      <c r="F8" s="100"/>
      <c r="G8" s="545" t="s">
        <v>260</v>
      </c>
    </row>
    <row r="9" spans="1:7" ht="12.75">
      <c r="A9" s="667"/>
      <c r="B9" s="668"/>
      <c r="C9" s="113"/>
      <c r="D9" s="137"/>
      <c r="E9" s="137"/>
      <c r="F9" s="140"/>
      <c r="G9" s="137"/>
    </row>
    <row r="10" spans="1:7" ht="12.75">
      <c r="A10" s="667"/>
      <c r="B10" s="668"/>
      <c r="C10" s="113"/>
      <c r="D10" s="1"/>
      <c r="E10" s="1"/>
      <c r="F10" s="101"/>
      <c r="G10" s="1"/>
    </row>
    <row r="11" spans="1:7" ht="12.75">
      <c r="A11" s="667"/>
      <c r="B11" s="668"/>
      <c r="C11" s="113"/>
      <c r="D11" s="137"/>
      <c r="E11" s="137"/>
      <c r="F11" s="140"/>
      <c r="G11" s="137"/>
    </row>
    <row r="12" spans="1:7" ht="12.75">
      <c r="A12" s="667"/>
      <c r="B12" s="668"/>
      <c r="C12" s="113"/>
      <c r="D12" s="137"/>
      <c r="E12" s="137"/>
      <c r="F12" s="140"/>
      <c r="G12" s="137"/>
    </row>
    <row r="13" spans="1:7" ht="12.75">
      <c r="A13" s="667"/>
      <c r="B13" s="668"/>
      <c r="C13" s="113"/>
      <c r="D13" s="1"/>
      <c r="E13" s="1"/>
      <c r="F13" s="101"/>
      <c r="G13" s="1"/>
    </row>
    <row r="14" spans="1:7" ht="12.75">
      <c r="A14" s="667"/>
      <c r="B14" s="668"/>
      <c r="C14" s="113"/>
      <c r="D14" s="1"/>
      <c r="E14" s="1"/>
      <c r="F14" s="101"/>
      <c r="G14" s="1"/>
    </row>
    <row r="15" spans="1:7" ht="12.75">
      <c r="A15" s="667"/>
      <c r="B15" s="668"/>
      <c r="C15" s="113"/>
      <c r="D15" s="1"/>
      <c r="E15" s="1"/>
      <c r="F15" s="101"/>
      <c r="G15" s="1"/>
    </row>
    <row r="16" spans="1:7" ht="12.75">
      <c r="A16" s="667"/>
      <c r="B16" s="668"/>
      <c r="C16" s="113"/>
      <c r="D16" s="1"/>
      <c r="E16" s="1"/>
      <c r="F16" s="101"/>
      <c r="G16" s="1"/>
    </row>
    <row r="17" spans="1:7" ht="12.75">
      <c r="A17" s="667"/>
      <c r="B17" s="668"/>
      <c r="C17" s="113"/>
      <c r="D17" s="1"/>
      <c r="E17" s="1"/>
      <c r="F17" s="101"/>
      <c r="G17" s="1"/>
    </row>
    <row r="18" spans="1:7" ht="12.75">
      <c r="A18" s="667"/>
      <c r="B18" s="668"/>
      <c r="C18" s="113"/>
      <c r="D18" s="1"/>
      <c r="E18" s="1"/>
      <c r="F18" s="101"/>
      <c r="G18" s="1"/>
    </row>
    <row r="19" spans="1:7" ht="12.75">
      <c r="A19" s="667"/>
      <c r="B19" s="668"/>
      <c r="C19" s="113"/>
      <c r="D19" s="1"/>
      <c r="E19" s="1"/>
      <c r="F19" s="101"/>
      <c r="G19" s="1"/>
    </row>
    <row r="20" spans="1:7" ht="12.75">
      <c r="A20" s="667"/>
      <c r="B20" s="668"/>
      <c r="C20" s="113"/>
      <c r="D20" s="1"/>
      <c r="E20" s="1"/>
      <c r="F20" s="101"/>
      <c r="G20" s="1"/>
    </row>
    <row r="21" spans="1:7" ht="12.75">
      <c r="A21" s="667"/>
      <c r="B21" s="668"/>
      <c r="C21" s="113"/>
      <c r="D21" s="137"/>
      <c r="E21" s="137"/>
      <c r="F21" s="140"/>
      <c r="G21" s="137"/>
    </row>
    <row r="22" spans="1:7" ht="12.75">
      <c r="A22" s="667"/>
      <c r="B22" s="668"/>
      <c r="C22" s="113"/>
      <c r="D22" s="1"/>
      <c r="E22" s="1"/>
      <c r="F22" s="101"/>
      <c r="G22" s="1"/>
    </row>
    <row r="23" spans="1:7" ht="12.75">
      <c r="A23" s="667"/>
      <c r="B23" s="668"/>
      <c r="C23" s="113"/>
      <c r="D23" s="1"/>
      <c r="E23" s="1"/>
      <c r="F23" s="101"/>
      <c r="G23" s="1"/>
    </row>
    <row r="24" spans="1:7" ht="12.75">
      <c r="A24" s="667"/>
      <c r="B24" s="668"/>
      <c r="C24" s="113"/>
      <c r="D24" s="1"/>
      <c r="E24" s="1"/>
      <c r="F24" s="101"/>
      <c r="G24" s="1"/>
    </row>
    <row r="25" spans="1:7" ht="12.75">
      <c r="A25" s="667"/>
      <c r="B25" s="668"/>
      <c r="C25" s="113"/>
      <c r="D25" s="1"/>
      <c r="E25" s="1"/>
      <c r="F25" s="101"/>
      <c r="G25" s="1"/>
    </row>
    <row r="26" spans="1:7" ht="12.75">
      <c r="A26" s="667"/>
      <c r="B26" s="668"/>
      <c r="C26" s="113"/>
      <c r="D26" s="1"/>
      <c r="E26" s="1"/>
      <c r="F26" s="101"/>
      <c r="G26" s="1"/>
    </row>
    <row r="27" spans="1:7" ht="12.75">
      <c r="A27" s="667"/>
      <c r="B27" s="668"/>
      <c r="C27" s="113"/>
      <c r="D27" s="1"/>
      <c r="E27" s="1"/>
      <c r="F27" s="101"/>
      <c r="G27" s="1"/>
    </row>
    <row r="28" spans="1:7" ht="12.75">
      <c r="A28" s="667"/>
      <c r="B28" s="668"/>
      <c r="C28" s="113"/>
      <c r="D28" s="1"/>
      <c r="E28" s="1"/>
      <c r="F28" s="101"/>
      <c r="G28" s="1"/>
    </row>
    <row r="29" spans="1:7" ht="12.75">
      <c r="A29" s="667"/>
      <c r="B29" s="668"/>
      <c r="C29" s="113"/>
      <c r="D29" s="1"/>
      <c r="E29" s="1"/>
      <c r="F29" s="101"/>
      <c r="G29" s="1"/>
    </row>
    <row r="30" spans="1:7" ht="12.75">
      <c r="A30" s="667"/>
      <c r="B30" s="668"/>
      <c r="C30" s="113"/>
      <c r="D30" s="1"/>
      <c r="E30" s="1"/>
      <c r="F30" s="101"/>
      <c r="G30" s="1"/>
    </row>
    <row r="31" spans="1:7" ht="12.75">
      <c r="A31" s="667"/>
      <c r="B31" s="668"/>
      <c r="C31" s="113"/>
      <c r="D31" s="137"/>
      <c r="E31" s="137"/>
      <c r="F31" s="140"/>
      <c r="G31" s="137"/>
    </row>
    <row r="32" spans="1:7" ht="12.75">
      <c r="A32" s="667"/>
      <c r="B32" s="668"/>
      <c r="C32" s="113"/>
      <c r="D32" s="1"/>
      <c r="E32" s="1"/>
      <c r="F32" s="101"/>
      <c r="G32" s="1"/>
    </row>
    <row r="33" spans="1:7" ht="12.75">
      <c r="A33" s="667"/>
      <c r="B33" s="668"/>
      <c r="C33" s="113"/>
      <c r="D33" s="1"/>
      <c r="E33" s="1"/>
      <c r="F33" s="101"/>
      <c r="G33" s="1"/>
    </row>
    <row r="34" spans="1:7" ht="12.75">
      <c r="A34" s="667"/>
      <c r="B34" s="668"/>
      <c r="C34" s="113"/>
      <c r="D34" s="1"/>
      <c r="E34" s="1"/>
      <c r="F34" s="101"/>
      <c r="G34" s="1"/>
    </row>
    <row r="35" spans="1:7" ht="12.75">
      <c r="A35" s="667"/>
      <c r="B35" s="668"/>
      <c r="C35" s="113"/>
      <c r="D35" s="1"/>
      <c r="E35" s="1"/>
      <c r="F35" s="101"/>
      <c r="G35" s="1"/>
    </row>
    <row r="36" spans="1:7" ht="12.75">
      <c r="A36" s="667"/>
      <c r="B36" s="668"/>
      <c r="C36" s="113"/>
      <c r="D36" s="1"/>
      <c r="E36" s="1"/>
      <c r="F36" s="101"/>
      <c r="G36" s="1"/>
    </row>
    <row r="37" spans="1:7" ht="12.75">
      <c r="A37" s="667"/>
      <c r="B37" s="668"/>
      <c r="C37" s="113"/>
      <c r="D37" s="1"/>
      <c r="E37" s="1"/>
      <c r="F37" s="101"/>
      <c r="G37" s="1"/>
    </row>
    <row r="38" spans="1:7" ht="12.75">
      <c r="A38" s="667"/>
      <c r="B38" s="668"/>
      <c r="C38" s="113"/>
      <c r="D38" s="1"/>
      <c r="E38" s="1"/>
      <c r="F38" s="101"/>
      <c r="G38" s="1"/>
    </row>
    <row r="39" spans="1:7" ht="12.75">
      <c r="A39" s="667"/>
      <c r="B39" s="668"/>
      <c r="C39" s="113"/>
      <c r="D39" s="1"/>
      <c r="E39" s="1"/>
      <c r="F39" s="101"/>
      <c r="G39" s="1"/>
    </row>
    <row r="40" spans="1:7" ht="12.75">
      <c r="A40" s="667"/>
      <c r="B40" s="668"/>
      <c r="C40" s="113"/>
      <c r="D40" s="137"/>
      <c r="E40" s="137"/>
      <c r="F40" s="140"/>
      <c r="G40" s="137"/>
    </row>
    <row r="41" spans="1:7" ht="12.75">
      <c r="A41" s="667"/>
      <c r="B41" s="668"/>
      <c r="C41" s="113"/>
      <c r="D41" s="137"/>
      <c r="E41" s="137"/>
      <c r="F41" s="140"/>
      <c r="G41" s="137"/>
    </row>
    <row r="42" spans="1:7" ht="12.75">
      <c r="A42" s="667"/>
      <c r="B42" s="668"/>
      <c r="C42" s="113"/>
      <c r="D42" s="1"/>
      <c r="E42" s="1"/>
      <c r="F42" s="101"/>
      <c r="G42" s="1"/>
    </row>
    <row r="43" spans="1:7" ht="12.75">
      <c r="A43" s="667"/>
      <c r="B43" s="668"/>
      <c r="C43" s="113"/>
      <c r="D43" s="1"/>
      <c r="E43" s="1"/>
      <c r="F43" s="101"/>
      <c r="G43" s="1"/>
    </row>
    <row r="44" spans="1:7" ht="12.75">
      <c r="A44" s="667"/>
      <c r="B44" s="668"/>
      <c r="C44" s="113"/>
      <c r="D44" s="1"/>
      <c r="E44" s="1"/>
      <c r="F44" s="101"/>
      <c r="G44" s="1"/>
    </row>
    <row r="45" spans="1:7" ht="12.75">
      <c r="A45" s="667"/>
      <c r="B45" s="668"/>
      <c r="C45" s="113"/>
      <c r="D45" s="1"/>
      <c r="E45" s="1"/>
      <c r="F45" s="101"/>
      <c r="G45" s="1"/>
    </row>
    <row r="46" spans="1:7" ht="12.75">
      <c r="A46" s="667"/>
      <c r="B46" s="668"/>
      <c r="C46" s="113"/>
      <c r="D46" s="1"/>
      <c r="E46" s="1"/>
      <c r="F46" s="101"/>
      <c r="G46" s="1"/>
    </row>
    <row r="47" spans="1:7" ht="12.75">
      <c r="A47" s="667"/>
      <c r="B47" s="668"/>
      <c r="C47" s="113"/>
      <c r="D47" s="1"/>
      <c r="E47" s="1"/>
      <c r="F47" s="101"/>
      <c r="G47" s="1"/>
    </row>
    <row r="48" spans="1:7" ht="12.75">
      <c r="A48" s="667"/>
      <c r="B48" s="668"/>
      <c r="C48" s="113"/>
      <c r="D48" s="1"/>
      <c r="E48" s="1"/>
      <c r="F48" s="101"/>
      <c r="G48" s="1"/>
    </row>
    <row r="49" spans="1:7" ht="12.75">
      <c r="A49" s="667"/>
      <c r="B49" s="668"/>
      <c r="C49" s="113"/>
      <c r="D49" s="137"/>
      <c r="E49" s="137"/>
      <c r="F49" s="140"/>
      <c r="G49" s="137"/>
    </row>
    <row r="50" spans="1:7" ht="12.75">
      <c r="A50" s="667"/>
      <c r="B50" s="668"/>
      <c r="C50" s="113"/>
      <c r="D50" s="1"/>
      <c r="E50" s="1"/>
      <c r="F50" s="101"/>
      <c r="G50" s="1"/>
    </row>
    <row r="51" spans="1:7" ht="12.75">
      <c r="A51" s="667"/>
      <c r="B51" s="668"/>
      <c r="C51" s="113"/>
      <c r="D51" s="1"/>
      <c r="E51" s="1"/>
      <c r="F51" s="101"/>
      <c r="G51" s="1"/>
    </row>
    <row r="52" spans="1:7" ht="12.75">
      <c r="A52" s="667"/>
      <c r="B52" s="668"/>
      <c r="C52" s="113"/>
      <c r="D52" s="1"/>
      <c r="E52" s="1"/>
      <c r="F52" s="101"/>
      <c r="G52" s="1"/>
    </row>
    <row r="53" spans="1:7" ht="12.75">
      <c r="A53" s="667"/>
      <c r="B53" s="668"/>
      <c r="C53" s="113"/>
      <c r="D53" s="1"/>
      <c r="E53" s="1"/>
      <c r="F53" s="101"/>
      <c r="G53" s="1"/>
    </row>
    <row r="54" spans="1:7" ht="12.75">
      <c r="A54" s="667"/>
      <c r="B54" s="668"/>
      <c r="C54" s="113"/>
      <c r="D54" s="1"/>
      <c r="E54" s="1"/>
      <c r="F54" s="101"/>
      <c r="G54" s="1"/>
    </row>
    <row r="55" spans="1:7" ht="12.75">
      <c r="A55" s="667"/>
      <c r="B55" s="668"/>
      <c r="C55" s="113"/>
      <c r="D55" s="1"/>
      <c r="E55" s="1"/>
      <c r="F55" s="101"/>
      <c r="G55" s="1"/>
    </row>
    <row r="56" spans="1:7" ht="12.75">
      <c r="A56" s="667"/>
      <c r="B56" s="668"/>
      <c r="C56" s="113"/>
      <c r="D56" s="137"/>
      <c r="E56" s="137"/>
      <c r="F56" s="140"/>
      <c r="G56" s="137"/>
    </row>
    <row r="57" spans="1:7" ht="12.75">
      <c r="A57" s="667"/>
      <c r="B57" s="668"/>
      <c r="C57" s="113"/>
      <c r="D57" s="1"/>
      <c r="E57" s="1"/>
      <c r="F57" s="101"/>
      <c r="G57" s="1"/>
    </row>
    <row r="58" spans="1:7" ht="12.75">
      <c r="A58" s="667"/>
      <c r="B58" s="668"/>
      <c r="C58" s="113"/>
      <c r="D58" s="1"/>
      <c r="E58" s="1"/>
      <c r="F58" s="101"/>
      <c r="G58" s="1"/>
    </row>
    <row r="59" spans="1:7" ht="12.75">
      <c r="A59" s="667"/>
      <c r="B59" s="668"/>
      <c r="C59" s="113"/>
      <c r="D59" s="1"/>
      <c r="E59" s="1"/>
      <c r="F59" s="101"/>
      <c r="G59" s="1"/>
    </row>
    <row r="60" spans="1:7" ht="12.75">
      <c r="A60" s="667"/>
      <c r="B60" s="668"/>
      <c r="C60" s="113"/>
      <c r="D60" s="1"/>
      <c r="E60" s="1"/>
      <c r="F60" s="101"/>
      <c r="G60" s="1"/>
    </row>
    <row r="61" spans="1:7" ht="12.75">
      <c r="A61" s="667"/>
      <c r="B61" s="668"/>
      <c r="C61" s="113"/>
      <c r="D61" s="1"/>
      <c r="E61" s="1"/>
      <c r="F61" s="101"/>
      <c r="G61" s="1"/>
    </row>
    <row r="62" spans="1:7" ht="12.75">
      <c r="A62" s="667"/>
      <c r="B62" s="668"/>
      <c r="C62" s="113"/>
      <c r="D62" s="1"/>
      <c r="E62" s="1"/>
      <c r="F62" s="101"/>
      <c r="G62" s="1"/>
    </row>
    <row r="63" spans="1:7" ht="12.75">
      <c r="A63" s="667"/>
      <c r="B63" s="668"/>
      <c r="C63" s="113"/>
      <c r="D63" s="1"/>
      <c r="E63" s="1"/>
      <c r="F63" s="101"/>
      <c r="G63" s="1"/>
    </row>
    <row r="64" spans="1:7" ht="12.75">
      <c r="A64" s="667"/>
      <c r="B64" s="668"/>
      <c r="C64" s="113"/>
      <c r="D64" s="137"/>
      <c r="E64" s="137"/>
      <c r="F64" s="140"/>
      <c r="G64" s="137"/>
    </row>
    <row r="65" spans="1:7" ht="12.75">
      <c r="A65" s="667"/>
      <c r="B65" s="668"/>
      <c r="C65" s="113"/>
      <c r="D65" s="1"/>
      <c r="E65" s="1"/>
      <c r="F65" s="101"/>
      <c r="G65" s="1"/>
    </row>
    <row r="66" spans="1:7" ht="12.75">
      <c r="A66" s="667"/>
      <c r="B66" s="668"/>
      <c r="C66" s="113"/>
      <c r="D66" s="1"/>
      <c r="E66" s="1"/>
      <c r="F66" s="101"/>
      <c r="G66" s="1"/>
    </row>
    <row r="67" spans="1:7" ht="12.75">
      <c r="A67" s="667"/>
      <c r="B67" s="668"/>
      <c r="C67" s="113"/>
      <c r="D67" s="1"/>
      <c r="E67" s="1"/>
      <c r="F67" s="101"/>
      <c r="G67" s="1"/>
    </row>
    <row r="68" spans="1:7" ht="12.75">
      <c r="A68" s="667"/>
      <c r="B68" s="668"/>
      <c r="C68" s="113"/>
      <c r="D68" s="1"/>
      <c r="E68" s="1"/>
      <c r="F68" s="101"/>
      <c r="G68" s="1"/>
    </row>
    <row r="69" spans="1:7" ht="12.75">
      <c r="A69" s="667"/>
      <c r="B69" s="668"/>
      <c r="C69" s="113"/>
      <c r="D69" s="1"/>
      <c r="E69" s="1"/>
      <c r="F69" s="101"/>
      <c r="G69" s="1"/>
    </row>
    <row r="70" spans="1:7" ht="12.75">
      <c r="A70" s="667"/>
      <c r="B70" s="668"/>
      <c r="C70" s="113"/>
      <c r="D70" s="137"/>
      <c r="E70" s="137"/>
      <c r="F70" s="140"/>
      <c r="G70" s="137"/>
    </row>
    <row r="71" spans="1:7" ht="12.75">
      <c r="A71" s="667"/>
      <c r="B71" s="668"/>
      <c r="C71" s="113"/>
      <c r="D71" s="1"/>
      <c r="E71" s="1"/>
      <c r="F71" s="101"/>
      <c r="G71" s="1"/>
    </row>
    <row r="72" spans="1:7" ht="12.75">
      <c r="A72" s="667"/>
      <c r="B72" s="668"/>
      <c r="C72" s="113"/>
      <c r="D72" s="1"/>
      <c r="E72" s="1"/>
      <c r="F72" s="101"/>
      <c r="G72" s="1"/>
    </row>
    <row r="73" spans="1:7" ht="12.75">
      <c r="A73" s="667"/>
      <c r="B73" s="668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2015-08-04T12:19:17Z</cp:lastPrinted>
  <dcterms:created xsi:type="dcterms:W3CDTF">2002-10-09T11:25:34Z</dcterms:created>
  <dcterms:modified xsi:type="dcterms:W3CDTF">2015-11-04T07:37:42Z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